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thumbnail" Target="docProps/thumbnail.emf"/><Relationship Id="rId2" Type="http://schemas.microsoft.com/office/2020/02/relationships/classificationlabels" Target="docMetadata/LabelInfo.xml"/><Relationship Id="rId1"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mc:AlternateContent xmlns:mc="http://schemas.openxmlformats.org/markup-compatibility/2006">
    <mc:Choice Requires="x15">
      <x15ac:absPath xmlns:x15ac="http://schemas.microsoft.com/office/spreadsheetml/2010/11/ac" url="C:\Users\jaley\Desktop\"/>
    </mc:Choice>
  </mc:AlternateContent>
  <xr:revisionPtr revIDLastSave="0" documentId="8_{937AC70B-06BB-471E-B167-E2CE60A7FC9C}" xr6:coauthVersionLast="47" xr6:coauthVersionMax="47" xr10:uidLastSave="{00000000-0000-0000-0000-000000000000}"/>
  <bookViews>
    <workbookView xWindow="-120" yWindow="-120" windowWidth="29040" windowHeight="15840" activeTab="1" xr2:uid="{195EE965-1978-2441-A228-22F5F617EA3D}"/>
  </bookViews>
  <sheets>
    <sheet name="Library - Standard Curve" sheetId="11" r:id="rId1"/>
    <sheet name="Library - Raw Data" sheetId="16" r:id="rId2"/>
    <sheet name="Library - Conc Calc" sheetId="17" r:id="rId3"/>
    <sheet name="Library Pooling Calculator" sheetId="18" r:id="rId4"/>
    <sheet name="Pool - Standard Curve" sheetId="13" r:id="rId5"/>
    <sheet name="Pool - Raw Data &amp; Conc Calc" sheetId="14" r:id="rId6"/>
    <sheet name="Seq Loading_NS500.550_MiSeq" sheetId="7" r:id="rId7"/>
    <sheet name="Seq Loading_NS2K_MiSeqi100" sheetId="15" r:id="rId8"/>
  </sheets>
  <definedNames>
    <definedName name="_hkuut0b6068v" localSheetId="2">'Library - Conc Calc'!#REF!</definedName>
    <definedName name="_hkuut0b6068v" localSheetId="0">'Library - Standard Curve'!#REF!</definedName>
    <definedName name="_hkuut0b6068v" localSheetId="4">'Pool - Standard Curve'!#REF!</definedName>
    <definedName name="_l0w4yeicmv4n" localSheetId="2">'Library - Conc Calc'!$B$38</definedName>
    <definedName name="_l0w4yeicmv4n" localSheetId="0">'Library - Standard Curve'!#REF!</definedName>
    <definedName name="_l0w4yeicmv4n" localSheetId="4">'Pool - Standard Curve'!#REF!</definedName>
    <definedName name="_xlnm.Print_Area" localSheetId="0">'Library - Standard Curve'!$A$1:$K$47</definedName>
    <definedName name="_xlnm.Print_Area" localSheetId="4">'Pool - Standard Curve'!$A$1:$K$47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4" i="18" l="1"/>
  <c r="E205" i="18" l="1"/>
  <c r="E204" i="18"/>
  <c r="E203" i="18"/>
  <c r="E202" i="18"/>
  <c r="B202" i="18"/>
  <c r="E201" i="18"/>
  <c r="E200" i="18"/>
  <c r="E199" i="18"/>
  <c r="E198" i="18"/>
  <c r="E197" i="18"/>
  <c r="B197" i="18"/>
  <c r="E196" i="18"/>
  <c r="E195" i="18"/>
  <c r="E194" i="18"/>
  <c r="E193" i="18"/>
  <c r="E192" i="18"/>
  <c r="B192" i="18"/>
  <c r="E191" i="18"/>
  <c r="E190" i="18"/>
  <c r="E189" i="18"/>
  <c r="E188" i="18"/>
  <c r="E187" i="18"/>
  <c r="B187" i="18"/>
  <c r="E186" i="18"/>
  <c r="E185" i="18"/>
  <c r="E184" i="18"/>
  <c r="B184" i="18"/>
  <c r="E183" i="18"/>
  <c r="E182" i="18"/>
  <c r="E181" i="18"/>
  <c r="E180" i="18"/>
  <c r="E179" i="18"/>
  <c r="E178" i="18"/>
  <c r="E177" i="18"/>
  <c r="E176" i="18"/>
  <c r="E175" i="18"/>
  <c r="E174" i="18"/>
  <c r="E173" i="18"/>
  <c r="E172" i="18"/>
  <c r="E171" i="18"/>
  <c r="E170" i="18"/>
  <c r="E169" i="18"/>
  <c r="E168" i="18"/>
  <c r="E167" i="18"/>
  <c r="B167" i="18"/>
  <c r="E166" i="18"/>
  <c r="E165" i="18"/>
  <c r="E164" i="18"/>
  <c r="E163" i="18"/>
  <c r="E162" i="18"/>
  <c r="E161" i="18"/>
  <c r="E160" i="18"/>
  <c r="E159" i="18"/>
  <c r="B159" i="18"/>
  <c r="E158" i="18"/>
  <c r="E157" i="18"/>
  <c r="E156" i="18"/>
  <c r="E155" i="18"/>
  <c r="E154" i="18"/>
  <c r="B154" i="18"/>
  <c r="E153" i="18"/>
  <c r="E152" i="18"/>
  <c r="E151" i="18"/>
  <c r="E150" i="18"/>
  <c r="E149" i="18"/>
  <c r="E148" i="18"/>
  <c r="E147" i="18"/>
  <c r="E146" i="18"/>
  <c r="E145" i="18"/>
  <c r="E144" i="18"/>
  <c r="E143" i="18"/>
  <c r="E142" i="18"/>
  <c r="B142" i="18"/>
  <c r="E141" i="18"/>
  <c r="E140" i="18"/>
  <c r="E139" i="18"/>
  <c r="E138" i="18"/>
  <c r="E137" i="18"/>
  <c r="E136" i="18"/>
  <c r="E135" i="18"/>
  <c r="E134" i="18"/>
  <c r="E133" i="18"/>
  <c r="E132" i="18"/>
  <c r="E131" i="18"/>
  <c r="E130" i="18"/>
  <c r="E129" i="18"/>
  <c r="B129" i="18"/>
  <c r="E128" i="18"/>
  <c r="E127" i="18"/>
  <c r="E126" i="18"/>
  <c r="B126" i="18"/>
  <c r="E125" i="18"/>
  <c r="E124" i="18"/>
  <c r="E123" i="18"/>
  <c r="E122" i="18"/>
  <c r="E121" i="18"/>
  <c r="E120" i="18"/>
  <c r="E119" i="18"/>
  <c r="E118" i="18"/>
  <c r="E117" i="18"/>
  <c r="E116" i="18"/>
  <c r="E115" i="18"/>
  <c r="E114" i="18"/>
  <c r="E113" i="18"/>
  <c r="E112" i="18"/>
  <c r="E111" i="18"/>
  <c r="E110" i="18"/>
  <c r="E109" i="18"/>
  <c r="E108" i="18"/>
  <c r="E107" i="18"/>
  <c r="E106" i="18"/>
  <c r="E105" i="18"/>
  <c r="E104" i="18"/>
  <c r="E103" i="18"/>
  <c r="E102" i="18"/>
  <c r="E101" i="18"/>
  <c r="B101" i="18"/>
  <c r="E100" i="18"/>
  <c r="E99" i="18"/>
  <c r="E98" i="18"/>
  <c r="E97" i="18"/>
  <c r="E96" i="18"/>
  <c r="E95" i="18"/>
  <c r="E94" i="18"/>
  <c r="E93" i="18"/>
  <c r="E92" i="18"/>
  <c r="E91" i="18"/>
  <c r="E90" i="18"/>
  <c r="E89" i="18"/>
  <c r="E88" i="18"/>
  <c r="E87" i="18"/>
  <c r="E86" i="18"/>
  <c r="E85" i="18"/>
  <c r="B85" i="18"/>
  <c r="E84" i="18"/>
  <c r="E83" i="18"/>
  <c r="E82" i="18"/>
  <c r="E81" i="18"/>
  <c r="E80" i="18"/>
  <c r="B80" i="18"/>
  <c r="E79" i="18"/>
  <c r="E78" i="18"/>
  <c r="E77" i="18"/>
  <c r="E76" i="18"/>
  <c r="E75" i="18"/>
  <c r="E74" i="18"/>
  <c r="E73" i="18"/>
  <c r="E72" i="18"/>
  <c r="E71" i="18"/>
  <c r="E70" i="18"/>
  <c r="B70" i="18"/>
  <c r="E69" i="18"/>
  <c r="E68" i="18"/>
  <c r="E67" i="18"/>
  <c r="E66" i="18"/>
  <c r="E65" i="18"/>
  <c r="E64" i="18"/>
  <c r="E63" i="18"/>
  <c r="E62" i="18"/>
  <c r="E61" i="18"/>
  <c r="E60" i="18"/>
  <c r="E59" i="18"/>
  <c r="E58" i="18"/>
  <c r="E57" i="18"/>
  <c r="E56" i="18"/>
  <c r="E55" i="18"/>
  <c r="B55" i="18"/>
  <c r="E54" i="18"/>
  <c r="E53" i="18"/>
  <c r="E52" i="18"/>
  <c r="E51" i="18"/>
  <c r="E50" i="18"/>
  <c r="B50" i="18"/>
  <c r="E49" i="18"/>
  <c r="E48" i="18"/>
  <c r="E47" i="18"/>
  <c r="E46" i="18"/>
  <c r="E45" i="18"/>
  <c r="E44" i="18"/>
  <c r="E43" i="18"/>
  <c r="E42" i="18"/>
  <c r="E41" i="18"/>
  <c r="E40" i="18"/>
  <c r="E39" i="18"/>
  <c r="E38" i="18"/>
  <c r="E37" i="18"/>
  <c r="E36" i="18"/>
  <c r="E35" i="18"/>
  <c r="B35" i="18"/>
  <c r="E34" i="18"/>
  <c r="E33" i="18"/>
  <c r="E32" i="18"/>
  <c r="E31" i="18"/>
  <c r="E30" i="18"/>
  <c r="B30" i="18"/>
  <c r="J29" i="18"/>
  <c r="E29" i="18"/>
  <c r="J28" i="18"/>
  <c r="E28" i="18"/>
  <c r="J27" i="18"/>
  <c r="E27" i="18"/>
  <c r="J26" i="18"/>
  <c r="E26" i="18"/>
  <c r="E25" i="18"/>
  <c r="B25" i="18"/>
  <c r="E24" i="18"/>
  <c r="E23" i="18"/>
  <c r="E22" i="18"/>
  <c r="E21" i="18"/>
  <c r="E20" i="18"/>
  <c r="E19" i="18"/>
  <c r="I18" i="18"/>
  <c r="E18" i="18"/>
  <c r="E17" i="18"/>
  <c r="E16" i="18"/>
  <c r="E15" i="18"/>
  <c r="C202" i="17"/>
  <c r="B205" i="18" s="1"/>
  <c r="C201" i="17"/>
  <c r="B204" i="18" s="1"/>
  <c r="C200" i="17"/>
  <c r="B203" i="18" s="1"/>
  <c r="C199" i="17"/>
  <c r="C198" i="17"/>
  <c r="B201" i="18" s="1"/>
  <c r="C197" i="17"/>
  <c r="B200" i="18" s="1"/>
  <c r="C196" i="17"/>
  <c r="B199" i="18" s="1"/>
  <c r="C195" i="17"/>
  <c r="B198" i="18" s="1"/>
  <c r="C194" i="17"/>
  <c r="C193" i="17"/>
  <c r="B196" i="18" s="1"/>
  <c r="C192" i="17"/>
  <c r="B195" i="18" s="1"/>
  <c r="C191" i="17"/>
  <c r="B194" i="18" s="1"/>
  <c r="C190" i="17"/>
  <c r="B193" i="18" s="1"/>
  <c r="C189" i="17"/>
  <c r="C188" i="17"/>
  <c r="B191" i="18" s="1"/>
  <c r="C187" i="17"/>
  <c r="B190" i="18" s="1"/>
  <c r="C186" i="17"/>
  <c r="B189" i="18" s="1"/>
  <c r="C185" i="17"/>
  <c r="B188" i="18" s="1"/>
  <c r="C184" i="17"/>
  <c r="C183" i="17"/>
  <c r="B186" i="18" s="1"/>
  <c r="C182" i="17"/>
  <c r="B185" i="18" s="1"/>
  <c r="C181" i="17"/>
  <c r="C180" i="17"/>
  <c r="B183" i="18" s="1"/>
  <c r="C179" i="17"/>
  <c r="B182" i="18" s="1"/>
  <c r="C178" i="17"/>
  <c r="B181" i="18" s="1"/>
  <c r="C177" i="17"/>
  <c r="B180" i="18" s="1"/>
  <c r="C176" i="17"/>
  <c r="B179" i="18" s="1"/>
  <c r="C175" i="17"/>
  <c r="B178" i="18" s="1"/>
  <c r="C174" i="17"/>
  <c r="B177" i="18" s="1"/>
  <c r="C173" i="17"/>
  <c r="B176" i="18" s="1"/>
  <c r="C172" i="17"/>
  <c r="B175" i="18" s="1"/>
  <c r="C171" i="17"/>
  <c r="B174" i="18" s="1"/>
  <c r="C170" i="17"/>
  <c r="B173" i="18" s="1"/>
  <c r="C169" i="17"/>
  <c r="B172" i="18" s="1"/>
  <c r="C168" i="17"/>
  <c r="B171" i="18" s="1"/>
  <c r="C167" i="17"/>
  <c r="B170" i="18" s="1"/>
  <c r="C166" i="17"/>
  <c r="B169" i="18" s="1"/>
  <c r="C165" i="17"/>
  <c r="B168" i="18" s="1"/>
  <c r="C164" i="17"/>
  <c r="C163" i="17"/>
  <c r="B166" i="18" s="1"/>
  <c r="C162" i="17"/>
  <c r="B165" i="18" s="1"/>
  <c r="C161" i="17"/>
  <c r="B164" i="18" s="1"/>
  <c r="C160" i="17"/>
  <c r="B163" i="18" s="1"/>
  <c r="C159" i="17"/>
  <c r="B162" i="18" s="1"/>
  <c r="C158" i="17"/>
  <c r="B161" i="18" s="1"/>
  <c r="C157" i="17"/>
  <c r="B160" i="18" s="1"/>
  <c r="C156" i="17"/>
  <c r="C155" i="17"/>
  <c r="B158" i="18" s="1"/>
  <c r="C154" i="17"/>
  <c r="B157" i="18" s="1"/>
  <c r="C153" i="17"/>
  <c r="B156" i="18" s="1"/>
  <c r="C152" i="17"/>
  <c r="B155" i="18" s="1"/>
  <c r="C151" i="17"/>
  <c r="C150" i="17"/>
  <c r="B153" i="18" s="1"/>
  <c r="C149" i="17"/>
  <c r="B152" i="18" s="1"/>
  <c r="C148" i="17"/>
  <c r="B151" i="18" s="1"/>
  <c r="C147" i="17"/>
  <c r="B150" i="18" s="1"/>
  <c r="C146" i="17"/>
  <c r="B149" i="18" s="1"/>
  <c r="C145" i="17"/>
  <c r="B148" i="18" s="1"/>
  <c r="C144" i="17"/>
  <c r="B147" i="18" s="1"/>
  <c r="C143" i="17"/>
  <c r="B146" i="18" s="1"/>
  <c r="C142" i="17"/>
  <c r="B145" i="18" s="1"/>
  <c r="C141" i="17"/>
  <c r="B144" i="18" s="1"/>
  <c r="C140" i="17"/>
  <c r="B143" i="18" s="1"/>
  <c r="C139" i="17"/>
  <c r="C138" i="17"/>
  <c r="B141" i="18" s="1"/>
  <c r="C137" i="17"/>
  <c r="B140" i="18" s="1"/>
  <c r="C136" i="17"/>
  <c r="B139" i="18" s="1"/>
  <c r="C135" i="17"/>
  <c r="B138" i="18" s="1"/>
  <c r="C134" i="17"/>
  <c r="B137" i="18" s="1"/>
  <c r="C133" i="17"/>
  <c r="B136" i="18" s="1"/>
  <c r="C132" i="17"/>
  <c r="B135" i="18" s="1"/>
  <c r="C131" i="17"/>
  <c r="B134" i="18" s="1"/>
  <c r="C130" i="17"/>
  <c r="B133" i="18" s="1"/>
  <c r="C129" i="17"/>
  <c r="B132" i="18" s="1"/>
  <c r="C128" i="17"/>
  <c r="B131" i="18" s="1"/>
  <c r="C127" i="17"/>
  <c r="B130" i="18" s="1"/>
  <c r="C126" i="17"/>
  <c r="C125" i="17"/>
  <c r="B128" i="18" s="1"/>
  <c r="C124" i="17"/>
  <c r="B127" i="18" s="1"/>
  <c r="C123" i="17"/>
  <c r="C122" i="17"/>
  <c r="B125" i="18" s="1"/>
  <c r="C121" i="17"/>
  <c r="B124" i="18" s="1"/>
  <c r="C120" i="17"/>
  <c r="B123" i="18" s="1"/>
  <c r="C119" i="17"/>
  <c r="B122" i="18" s="1"/>
  <c r="C118" i="17"/>
  <c r="B121" i="18" s="1"/>
  <c r="C117" i="17"/>
  <c r="B120" i="18" s="1"/>
  <c r="C116" i="17"/>
  <c r="B119" i="18" s="1"/>
  <c r="C115" i="17"/>
  <c r="B118" i="18" s="1"/>
  <c r="C114" i="17"/>
  <c r="B117" i="18" s="1"/>
  <c r="C113" i="17"/>
  <c r="B116" i="18" s="1"/>
  <c r="C112" i="17"/>
  <c r="B115" i="18" s="1"/>
  <c r="C111" i="17"/>
  <c r="B114" i="18" s="1"/>
  <c r="C110" i="17"/>
  <c r="B113" i="18" s="1"/>
  <c r="C109" i="17"/>
  <c r="B112" i="18" s="1"/>
  <c r="C108" i="17"/>
  <c r="B111" i="18" s="1"/>
  <c r="C107" i="17"/>
  <c r="B110" i="18" s="1"/>
  <c r="C106" i="17"/>
  <c r="B109" i="18" s="1"/>
  <c r="C105" i="17"/>
  <c r="B108" i="18" s="1"/>
  <c r="C104" i="17"/>
  <c r="B107" i="18" s="1"/>
  <c r="C103" i="17"/>
  <c r="B106" i="18" s="1"/>
  <c r="C102" i="17"/>
  <c r="B105" i="18" s="1"/>
  <c r="C101" i="17"/>
  <c r="B104" i="18" s="1"/>
  <c r="C100" i="17"/>
  <c r="B103" i="18" s="1"/>
  <c r="C99" i="17"/>
  <c r="B102" i="18" s="1"/>
  <c r="C98" i="17"/>
  <c r="C97" i="17"/>
  <c r="B100" i="18" s="1"/>
  <c r="C96" i="17"/>
  <c r="B99" i="18" s="1"/>
  <c r="C95" i="17"/>
  <c r="B98" i="18" s="1"/>
  <c r="C94" i="17"/>
  <c r="B97" i="18" s="1"/>
  <c r="C93" i="17"/>
  <c r="B96" i="18" s="1"/>
  <c r="C92" i="17"/>
  <c r="B95" i="18" s="1"/>
  <c r="C91" i="17"/>
  <c r="B94" i="18" s="1"/>
  <c r="C90" i="17"/>
  <c r="B93" i="18" s="1"/>
  <c r="C89" i="17"/>
  <c r="B92" i="18" s="1"/>
  <c r="C88" i="17"/>
  <c r="B91" i="18" s="1"/>
  <c r="C87" i="17"/>
  <c r="B90" i="18" s="1"/>
  <c r="C86" i="17"/>
  <c r="B89" i="18" s="1"/>
  <c r="C85" i="17"/>
  <c r="B88" i="18" s="1"/>
  <c r="C84" i="17"/>
  <c r="B87" i="18" s="1"/>
  <c r="C83" i="17"/>
  <c r="B86" i="18" s="1"/>
  <c r="C82" i="17"/>
  <c r="C81" i="17"/>
  <c r="B84" i="18" s="1"/>
  <c r="C80" i="17"/>
  <c r="B83" i="18" s="1"/>
  <c r="C79" i="17"/>
  <c r="B82" i="18" s="1"/>
  <c r="C78" i="17"/>
  <c r="B81" i="18" s="1"/>
  <c r="C77" i="17"/>
  <c r="C76" i="17"/>
  <c r="B79" i="18" s="1"/>
  <c r="C75" i="17"/>
  <c r="B78" i="18" s="1"/>
  <c r="C74" i="17"/>
  <c r="B77" i="18" s="1"/>
  <c r="C73" i="17"/>
  <c r="B76" i="18" s="1"/>
  <c r="C72" i="17"/>
  <c r="B75" i="18" s="1"/>
  <c r="C71" i="17"/>
  <c r="B74" i="18" s="1"/>
  <c r="C70" i="17"/>
  <c r="B73" i="18" s="1"/>
  <c r="C69" i="17"/>
  <c r="B72" i="18" s="1"/>
  <c r="C68" i="17"/>
  <c r="B71" i="18" s="1"/>
  <c r="C67" i="17"/>
  <c r="C66" i="17"/>
  <c r="B69" i="18" s="1"/>
  <c r="C65" i="17"/>
  <c r="B68" i="18" s="1"/>
  <c r="C64" i="17"/>
  <c r="B67" i="18" s="1"/>
  <c r="C63" i="17"/>
  <c r="B66" i="18" s="1"/>
  <c r="C62" i="17"/>
  <c r="B65" i="18" s="1"/>
  <c r="C61" i="17"/>
  <c r="B64" i="18" s="1"/>
  <c r="C60" i="17"/>
  <c r="B63" i="18" s="1"/>
  <c r="C59" i="17"/>
  <c r="B62" i="18" s="1"/>
  <c r="C58" i="17"/>
  <c r="B61" i="18" s="1"/>
  <c r="C57" i="17"/>
  <c r="B60" i="18" s="1"/>
  <c r="C56" i="17"/>
  <c r="B59" i="18" s="1"/>
  <c r="C55" i="17"/>
  <c r="B58" i="18" s="1"/>
  <c r="C54" i="17"/>
  <c r="B57" i="18" s="1"/>
  <c r="C53" i="17"/>
  <c r="B56" i="18" s="1"/>
  <c r="C52" i="17"/>
  <c r="C51" i="17"/>
  <c r="B54" i="18" s="1"/>
  <c r="C50" i="17"/>
  <c r="B53" i="18" s="1"/>
  <c r="C49" i="17"/>
  <c r="B52" i="18" s="1"/>
  <c r="C48" i="17"/>
  <c r="B51" i="18" s="1"/>
  <c r="C47" i="17"/>
  <c r="C46" i="17"/>
  <c r="B49" i="18" s="1"/>
  <c r="C45" i="17"/>
  <c r="B48" i="18" s="1"/>
  <c r="C44" i="17"/>
  <c r="B47" i="18" s="1"/>
  <c r="C43" i="17"/>
  <c r="B46" i="18" s="1"/>
  <c r="C42" i="17"/>
  <c r="B45" i="18" s="1"/>
  <c r="C41" i="17"/>
  <c r="B44" i="18" s="1"/>
  <c r="C40" i="17"/>
  <c r="B43" i="18" s="1"/>
  <c r="C39" i="17"/>
  <c r="B42" i="18" s="1"/>
  <c r="C38" i="17"/>
  <c r="B41" i="18" s="1"/>
  <c r="C37" i="17"/>
  <c r="B40" i="18" s="1"/>
  <c r="C36" i="17"/>
  <c r="B39" i="18" s="1"/>
  <c r="C35" i="17"/>
  <c r="B38" i="18" s="1"/>
  <c r="C34" i="17"/>
  <c r="B37" i="18" s="1"/>
  <c r="C33" i="17"/>
  <c r="B36" i="18" s="1"/>
  <c r="C32" i="17"/>
  <c r="C31" i="17"/>
  <c r="B34" i="18" s="1"/>
  <c r="C30" i="17"/>
  <c r="B33" i="18" s="1"/>
  <c r="C29" i="17"/>
  <c r="B32" i="18" s="1"/>
  <c r="C28" i="17"/>
  <c r="B31" i="18" s="1"/>
  <c r="C27" i="17"/>
  <c r="C26" i="17"/>
  <c r="B29" i="18" s="1"/>
  <c r="C25" i="17"/>
  <c r="B28" i="18" s="1"/>
  <c r="C24" i="17"/>
  <c r="B27" i="18" s="1"/>
  <c r="C23" i="17"/>
  <c r="B26" i="18" s="1"/>
  <c r="C22" i="17"/>
  <c r="C21" i="17"/>
  <c r="B24" i="18" s="1"/>
  <c r="C20" i="17"/>
  <c r="B23" i="18" s="1"/>
  <c r="C19" i="17"/>
  <c r="B22" i="18" s="1"/>
  <c r="C18" i="17"/>
  <c r="B21" i="18" s="1"/>
  <c r="C17" i="17"/>
  <c r="B20" i="18" s="1"/>
  <c r="C16" i="17"/>
  <c r="B19" i="18" s="1"/>
  <c r="C15" i="17"/>
  <c r="B18" i="18" s="1"/>
  <c r="C14" i="17"/>
  <c r="B17" i="18" s="1"/>
  <c r="C13" i="17"/>
  <c r="B16" i="18" s="1"/>
  <c r="C12" i="17"/>
  <c r="B15" i="18" s="1"/>
  <c r="C11" i="17"/>
  <c r="B14" i="18" s="1"/>
  <c r="G580" i="16"/>
  <c r="D580" i="16"/>
  <c r="G577" i="16"/>
  <c r="D577" i="16"/>
  <c r="G574" i="16"/>
  <c r="D574" i="16"/>
  <c r="G571" i="16"/>
  <c r="D571" i="16"/>
  <c r="H570" i="16"/>
  <c r="G568" i="16"/>
  <c r="D568" i="16"/>
  <c r="G565" i="16"/>
  <c r="D565" i="16"/>
  <c r="G562" i="16"/>
  <c r="D562" i="16"/>
  <c r="G559" i="16"/>
  <c r="D559" i="16"/>
  <c r="G556" i="16"/>
  <c r="D556" i="16"/>
  <c r="G553" i="16"/>
  <c r="D553" i="16"/>
  <c r="G550" i="16"/>
  <c r="D550" i="16"/>
  <c r="G547" i="16"/>
  <c r="D547" i="16"/>
  <c r="G544" i="16"/>
  <c r="D544" i="16"/>
  <c r="G541" i="16"/>
  <c r="D541" i="16"/>
  <c r="G538" i="16"/>
  <c r="D538" i="16"/>
  <c r="G535" i="16"/>
  <c r="D535" i="16"/>
  <c r="G532" i="16"/>
  <c r="D532" i="16"/>
  <c r="G529" i="16"/>
  <c r="D529" i="16"/>
  <c r="G526" i="16"/>
  <c r="D526" i="16"/>
  <c r="G523" i="16"/>
  <c r="D523" i="16"/>
  <c r="G520" i="16"/>
  <c r="D520" i="16"/>
  <c r="G517" i="16"/>
  <c r="D517" i="16"/>
  <c r="G514" i="16"/>
  <c r="D514" i="16"/>
  <c r="G511" i="16"/>
  <c r="D511" i="16"/>
  <c r="G508" i="16"/>
  <c r="D508" i="16"/>
  <c r="G505" i="16"/>
  <c r="D505" i="16"/>
  <c r="G502" i="16"/>
  <c r="D502" i="16"/>
  <c r="G499" i="16"/>
  <c r="D499" i="16"/>
  <c r="G496" i="16"/>
  <c r="D496" i="16"/>
  <c r="G493" i="16"/>
  <c r="D493" i="16"/>
  <c r="G490" i="16"/>
  <c r="D490" i="16"/>
  <c r="G487" i="16"/>
  <c r="D487" i="16"/>
  <c r="G484" i="16"/>
  <c r="D484" i="16"/>
  <c r="G481" i="16"/>
  <c r="D481" i="16"/>
  <c r="G478" i="16"/>
  <c r="D478" i="16"/>
  <c r="G475" i="16"/>
  <c r="D475" i="16"/>
  <c r="G472" i="16"/>
  <c r="D472" i="16"/>
  <c r="G469" i="16"/>
  <c r="D469" i="16"/>
  <c r="G466" i="16"/>
  <c r="D466" i="16"/>
  <c r="G463" i="16"/>
  <c r="D463" i="16"/>
  <c r="G460" i="16"/>
  <c r="D460" i="16"/>
  <c r="G457" i="16"/>
  <c r="D457" i="16"/>
  <c r="G454" i="16"/>
  <c r="D454" i="16"/>
  <c r="G451" i="16"/>
  <c r="D451" i="16"/>
  <c r="G448" i="16"/>
  <c r="D448" i="16"/>
  <c r="G445" i="16"/>
  <c r="D445" i="16"/>
  <c r="G442" i="16"/>
  <c r="D442" i="16"/>
  <c r="G439" i="16"/>
  <c r="D439" i="16"/>
  <c r="G436" i="16"/>
  <c r="D436" i="16"/>
  <c r="G433" i="16"/>
  <c r="D433" i="16"/>
  <c r="G430" i="16"/>
  <c r="D430" i="16"/>
  <c r="G427" i="16"/>
  <c r="D427" i="16"/>
  <c r="G424" i="16"/>
  <c r="D424" i="16"/>
  <c r="G421" i="16"/>
  <c r="D421" i="16"/>
  <c r="G418" i="16"/>
  <c r="D418" i="16"/>
  <c r="G415" i="16"/>
  <c r="D415" i="16"/>
  <c r="G412" i="16"/>
  <c r="D412" i="16"/>
  <c r="G409" i="16"/>
  <c r="D409" i="16"/>
  <c r="G406" i="16"/>
  <c r="D406" i="16"/>
  <c r="G403" i="16"/>
  <c r="D403" i="16"/>
  <c r="G400" i="16"/>
  <c r="D400" i="16"/>
  <c r="G397" i="16"/>
  <c r="D397" i="16"/>
  <c r="G394" i="16"/>
  <c r="D394" i="16"/>
  <c r="G391" i="16"/>
  <c r="D391" i="16"/>
  <c r="G388" i="16"/>
  <c r="D388" i="16"/>
  <c r="G385" i="16"/>
  <c r="D385" i="16"/>
  <c r="G382" i="16"/>
  <c r="D382" i="16"/>
  <c r="G379" i="16"/>
  <c r="D379" i="16"/>
  <c r="G376" i="16"/>
  <c r="D376" i="16"/>
  <c r="G373" i="16"/>
  <c r="D373" i="16"/>
  <c r="G370" i="16"/>
  <c r="D370" i="16"/>
  <c r="G367" i="16"/>
  <c r="D367" i="16"/>
  <c r="G364" i="16"/>
  <c r="D364" i="16"/>
  <c r="G361" i="16"/>
  <c r="D361" i="16"/>
  <c r="G358" i="16"/>
  <c r="D358" i="16"/>
  <c r="G355" i="16"/>
  <c r="D355" i="16"/>
  <c r="G352" i="16"/>
  <c r="D352" i="16"/>
  <c r="G349" i="16"/>
  <c r="D349" i="16"/>
  <c r="G346" i="16"/>
  <c r="D346" i="16"/>
  <c r="G343" i="16"/>
  <c r="D343" i="16"/>
  <c r="G340" i="16"/>
  <c r="D340" i="16"/>
  <c r="G337" i="16"/>
  <c r="D337" i="16"/>
  <c r="G334" i="16"/>
  <c r="D334" i="16"/>
  <c r="G331" i="16"/>
  <c r="D331" i="16"/>
  <c r="G328" i="16"/>
  <c r="D328" i="16"/>
  <c r="G325" i="16"/>
  <c r="D325" i="16"/>
  <c r="G322" i="16"/>
  <c r="D322" i="16"/>
  <c r="G319" i="16"/>
  <c r="D319" i="16"/>
  <c r="G316" i="16"/>
  <c r="D316" i="16"/>
  <c r="G313" i="16"/>
  <c r="D313" i="16"/>
  <c r="G310" i="16"/>
  <c r="D310" i="16"/>
  <c r="G307" i="16"/>
  <c r="D307" i="16"/>
  <c r="G304" i="16"/>
  <c r="D304" i="16"/>
  <c r="G301" i="16"/>
  <c r="D301" i="16"/>
  <c r="G298" i="16"/>
  <c r="D298" i="16"/>
  <c r="G295" i="16"/>
  <c r="D295" i="16"/>
  <c r="G292" i="16"/>
  <c r="D292" i="16"/>
  <c r="G289" i="16"/>
  <c r="D289" i="16"/>
  <c r="G286" i="16"/>
  <c r="D286" i="16"/>
  <c r="G283" i="16"/>
  <c r="D283" i="16"/>
  <c r="G280" i="16"/>
  <c r="D280" i="16"/>
  <c r="G277" i="16"/>
  <c r="D277" i="16"/>
  <c r="G274" i="16"/>
  <c r="D274" i="16"/>
  <c r="G271" i="16"/>
  <c r="D271" i="16"/>
  <c r="G268" i="16"/>
  <c r="D268" i="16"/>
  <c r="G265" i="16"/>
  <c r="D265" i="16"/>
  <c r="G262" i="16"/>
  <c r="D262" i="16"/>
  <c r="G259" i="16"/>
  <c r="D259" i="16"/>
  <c r="G256" i="16"/>
  <c r="D256" i="16"/>
  <c r="G253" i="16"/>
  <c r="D253" i="16"/>
  <c r="G250" i="16"/>
  <c r="D250" i="16"/>
  <c r="G247" i="16"/>
  <c r="D247" i="16"/>
  <c r="G244" i="16"/>
  <c r="D244" i="16"/>
  <c r="G241" i="16"/>
  <c r="D241" i="16"/>
  <c r="G238" i="16"/>
  <c r="D238" i="16"/>
  <c r="G235" i="16"/>
  <c r="D235" i="16"/>
  <c r="G232" i="16"/>
  <c r="D232" i="16"/>
  <c r="G229" i="16"/>
  <c r="D229" i="16"/>
  <c r="G226" i="16"/>
  <c r="D226" i="16"/>
  <c r="G223" i="16"/>
  <c r="D223" i="16"/>
  <c r="G220" i="16"/>
  <c r="D220" i="16"/>
  <c r="G217" i="16"/>
  <c r="D217" i="16"/>
  <c r="G214" i="16"/>
  <c r="D214" i="16"/>
  <c r="G211" i="16"/>
  <c r="D211" i="16"/>
  <c r="G208" i="16"/>
  <c r="D208" i="16"/>
  <c r="G205" i="16"/>
  <c r="D205" i="16"/>
  <c r="G202" i="16"/>
  <c r="D202" i="16"/>
  <c r="G199" i="16"/>
  <c r="D199" i="16"/>
  <c r="G196" i="16"/>
  <c r="D196" i="16"/>
  <c r="G193" i="16"/>
  <c r="D193" i="16"/>
  <c r="G190" i="16"/>
  <c r="D190" i="16"/>
  <c r="G187" i="16"/>
  <c r="D187" i="16"/>
  <c r="G184" i="16"/>
  <c r="D184" i="16"/>
  <c r="G181" i="16"/>
  <c r="D181" i="16"/>
  <c r="G178" i="16"/>
  <c r="D178" i="16"/>
  <c r="G175" i="16"/>
  <c r="D175" i="16"/>
  <c r="G172" i="16"/>
  <c r="D172" i="16"/>
  <c r="G169" i="16"/>
  <c r="D169" i="16"/>
  <c r="G166" i="16"/>
  <c r="D166" i="16"/>
  <c r="G163" i="16"/>
  <c r="D163" i="16"/>
  <c r="G160" i="16"/>
  <c r="D160" i="16"/>
  <c r="G157" i="16"/>
  <c r="D157" i="16"/>
  <c r="G154" i="16"/>
  <c r="D154" i="16"/>
  <c r="G151" i="16"/>
  <c r="D151" i="16"/>
  <c r="G148" i="16"/>
  <c r="D148" i="16"/>
  <c r="G145" i="16"/>
  <c r="D145" i="16"/>
  <c r="G142" i="16"/>
  <c r="D142" i="16"/>
  <c r="G139" i="16"/>
  <c r="D139" i="16"/>
  <c r="G136" i="16"/>
  <c r="D136" i="16"/>
  <c r="G133" i="16"/>
  <c r="D133" i="16"/>
  <c r="G130" i="16"/>
  <c r="D130" i="16"/>
  <c r="G127" i="16"/>
  <c r="D127" i="16"/>
  <c r="G124" i="16"/>
  <c r="D124" i="16"/>
  <c r="G121" i="16"/>
  <c r="D121" i="16"/>
  <c r="G118" i="16"/>
  <c r="D118" i="16"/>
  <c r="G115" i="16"/>
  <c r="D115" i="16"/>
  <c r="G112" i="16"/>
  <c r="D112" i="16"/>
  <c r="G109" i="16"/>
  <c r="D109" i="16"/>
  <c r="G106" i="16"/>
  <c r="D106" i="16"/>
  <c r="G103" i="16"/>
  <c r="D103" i="16"/>
  <c r="G100" i="16"/>
  <c r="D100" i="16"/>
  <c r="G97" i="16"/>
  <c r="D97" i="16"/>
  <c r="G94" i="16"/>
  <c r="D94" i="16"/>
  <c r="G91" i="16"/>
  <c r="D91" i="16"/>
  <c r="G88" i="16"/>
  <c r="D88" i="16"/>
  <c r="G85" i="16"/>
  <c r="D85" i="16"/>
  <c r="G82" i="16"/>
  <c r="D82" i="16"/>
  <c r="G79" i="16"/>
  <c r="D79" i="16"/>
  <c r="G76" i="16"/>
  <c r="H294" i="16" s="1"/>
  <c r="D76" i="16"/>
  <c r="G73" i="16"/>
  <c r="D73" i="16"/>
  <c r="G70" i="16"/>
  <c r="H575" i="16" s="1"/>
  <c r="D70" i="16"/>
  <c r="G67" i="16"/>
  <c r="H429" i="16" s="1"/>
  <c r="D67" i="16"/>
  <c r="G64" i="16"/>
  <c r="H498" i="16" s="1"/>
  <c r="D64" i="16"/>
  <c r="G61" i="16"/>
  <c r="D61" i="16"/>
  <c r="G58" i="16"/>
  <c r="H202" i="16" s="1"/>
  <c r="D58" i="16"/>
  <c r="G55" i="16"/>
  <c r="H487" i="16" s="1"/>
  <c r="D55" i="16"/>
  <c r="G52" i="16"/>
  <c r="H486" i="16" s="1"/>
  <c r="D52" i="16"/>
  <c r="G49" i="16"/>
  <c r="H555" i="16" s="1"/>
  <c r="D49" i="16"/>
  <c r="G46" i="16"/>
  <c r="H552" i="16" s="1"/>
  <c r="D46" i="16"/>
  <c r="G43" i="16"/>
  <c r="H475" i="16" s="1"/>
  <c r="D43" i="16"/>
  <c r="G40" i="16"/>
  <c r="H545" i="16" s="1"/>
  <c r="D40" i="16"/>
  <c r="G37" i="16"/>
  <c r="H397" i="16" s="1"/>
  <c r="D37" i="16"/>
  <c r="G34" i="16"/>
  <c r="H108" i="16" s="1"/>
  <c r="D34" i="16"/>
  <c r="G31" i="16"/>
  <c r="H320" i="16" s="1"/>
  <c r="D31" i="16"/>
  <c r="G28" i="16"/>
  <c r="D28" i="16"/>
  <c r="G25" i="16"/>
  <c r="H315" i="16" s="1"/>
  <c r="D25" i="16"/>
  <c r="G22" i="16"/>
  <c r="H526" i="16" s="1"/>
  <c r="D22" i="16"/>
  <c r="G19" i="16"/>
  <c r="H163" i="16" s="1"/>
  <c r="D19" i="16"/>
  <c r="G16" i="16"/>
  <c r="H232" i="16" s="1"/>
  <c r="D16" i="16"/>
  <c r="G13" i="16"/>
  <c r="H14" i="16" s="1"/>
  <c r="D13" i="16"/>
  <c r="G10" i="16"/>
  <c r="H515" i="16" s="1"/>
  <c r="D10" i="16"/>
  <c r="G7" i="16"/>
  <c r="H153" i="16" s="1"/>
  <c r="D7" i="16"/>
  <c r="F194" i="18" l="1"/>
  <c r="G14" i="18"/>
  <c r="G201" i="18"/>
  <c r="F47" i="18"/>
  <c r="F191" i="18"/>
  <c r="G184" i="18"/>
  <c r="H354" i="16"/>
  <c r="H85" i="16"/>
  <c r="H15" i="16"/>
  <c r="H159" i="16"/>
  <c r="H231" i="16"/>
  <c r="H228" i="16"/>
  <c r="H345" i="16"/>
  <c r="H129" i="16"/>
  <c r="H253" i="16"/>
  <c r="H371" i="16"/>
  <c r="H110" i="16"/>
  <c r="H410" i="16"/>
  <c r="H49" i="16"/>
  <c r="H70" i="16"/>
  <c r="H82" i="16"/>
  <c r="H411" i="16"/>
  <c r="H41" i="16"/>
  <c r="H51" i="16"/>
  <c r="H71" i="16"/>
  <c r="H84" i="16"/>
  <c r="H156" i="16"/>
  <c r="H168" i="16"/>
  <c r="H193" i="16"/>
  <c r="H266" i="16"/>
  <c r="H426" i="16"/>
  <c r="H144" i="16"/>
  <c r="H112" i="16"/>
  <c r="H186" i="16"/>
  <c r="H282" i="16"/>
  <c r="H11" i="16"/>
  <c r="H114" i="16"/>
  <c r="H22" i="16"/>
  <c r="H137" i="16"/>
  <c r="H273" i="16"/>
  <c r="H337" i="16"/>
  <c r="H546" i="16"/>
  <c r="H195" i="16"/>
  <c r="H482" i="16"/>
  <c r="H122" i="16"/>
  <c r="H256" i="16"/>
  <c r="H10" i="16"/>
  <c r="H64" i="16"/>
  <c r="H257" i="16"/>
  <c r="H472" i="16"/>
  <c r="H199" i="16"/>
  <c r="H226" i="16"/>
  <c r="H235" i="16"/>
  <c r="H299" i="16"/>
  <c r="H310" i="16"/>
  <c r="H338" i="16"/>
  <c r="H281" i="16"/>
  <c r="H496" i="16"/>
  <c r="H43" i="16"/>
  <c r="H444" i="16"/>
  <c r="H45" i="16"/>
  <c r="H66" i="16"/>
  <c r="H34" i="16"/>
  <c r="H55" i="16"/>
  <c r="H24" i="16"/>
  <c r="H56" i="16"/>
  <c r="H138" i="16"/>
  <c r="H115" i="16"/>
  <c r="H127" i="16"/>
  <c r="H216" i="16"/>
  <c r="H227" i="16"/>
  <c r="H300" i="16"/>
  <c r="H165" i="16"/>
  <c r="H203" i="16"/>
  <c r="H213" i="16"/>
  <c r="H260" i="16"/>
  <c r="H286" i="16"/>
  <c r="H360" i="16"/>
  <c r="H454" i="16"/>
  <c r="H19" i="16"/>
  <c r="H42" i="16"/>
  <c r="H50" i="16"/>
  <c r="H59" i="16"/>
  <c r="H68" i="16"/>
  <c r="H99" i="16"/>
  <c r="H128" i="16"/>
  <c r="H136" i="16"/>
  <c r="H175" i="16"/>
  <c r="H204" i="16"/>
  <c r="H234" i="16"/>
  <c r="H254" i="16"/>
  <c r="H280" i="16"/>
  <c r="H287" i="16"/>
  <c r="H298" i="16"/>
  <c r="H309" i="16"/>
  <c r="H372" i="16"/>
  <c r="H403" i="16"/>
  <c r="H424" i="16"/>
  <c r="H456" i="16"/>
  <c r="H490" i="16"/>
  <c r="H60" i="16"/>
  <c r="H288" i="16"/>
  <c r="H332" i="16"/>
  <c r="H382" i="16"/>
  <c r="H491" i="16"/>
  <c r="H500" i="16"/>
  <c r="H522" i="16"/>
  <c r="H88" i="16"/>
  <c r="H166" i="16"/>
  <c r="H188" i="16"/>
  <c r="H214" i="16"/>
  <c r="H263" i="16"/>
  <c r="H383" i="16"/>
  <c r="H547" i="16"/>
  <c r="H130" i="16"/>
  <c r="H274" i="16"/>
  <c r="H355" i="16"/>
  <c r="H419" i="16"/>
  <c r="H449" i="16"/>
  <c r="H473" i="16"/>
  <c r="H502" i="16"/>
  <c r="H16" i="16"/>
  <c r="H72" i="16"/>
  <c r="H83" i="16"/>
  <c r="H103" i="16"/>
  <c r="H113" i="16"/>
  <c r="H131" i="16"/>
  <c r="H160" i="16"/>
  <c r="H182" i="16"/>
  <c r="H200" i="16"/>
  <c r="H209" i="16"/>
  <c r="H258" i="16"/>
  <c r="H265" i="16"/>
  <c r="H276" i="16"/>
  <c r="H283" i="16"/>
  <c r="H376" i="16"/>
  <c r="H400" i="16"/>
  <c r="H409" i="16"/>
  <c r="H420" i="16"/>
  <c r="H474" i="16"/>
  <c r="H503" i="16"/>
  <c r="H514" i="16"/>
  <c r="H563" i="16"/>
  <c r="H239" i="16"/>
  <c r="H285" i="16"/>
  <c r="H328" i="16"/>
  <c r="H346" i="16"/>
  <c r="H378" i="16"/>
  <c r="H401" i="16"/>
  <c r="H430" i="16"/>
  <c r="H504" i="16"/>
  <c r="H516" i="16"/>
  <c r="H564" i="16"/>
  <c r="H574" i="16"/>
  <c r="H96" i="16"/>
  <c r="H240" i="16"/>
  <c r="H306" i="16"/>
  <c r="H329" i="16"/>
  <c r="H358" i="16"/>
  <c r="H431" i="16"/>
  <c r="H442" i="16"/>
  <c r="H497" i="16"/>
  <c r="H553" i="16"/>
  <c r="H576" i="16"/>
  <c r="H17" i="16"/>
  <c r="H251" i="16"/>
  <c r="H18" i="16"/>
  <c r="H142" i="16"/>
  <c r="H402" i="16"/>
  <c r="H12" i="16"/>
  <c r="H40" i="16"/>
  <c r="H143" i="16"/>
  <c r="H154" i="16"/>
  <c r="H184" i="16"/>
  <c r="H194" i="16"/>
  <c r="H212" i="16"/>
  <c r="H259" i="16"/>
  <c r="H330" i="16"/>
  <c r="H339" i="16"/>
  <c r="H359" i="16"/>
  <c r="H370" i="16"/>
  <c r="H432" i="16"/>
  <c r="H443" i="16"/>
  <c r="H544" i="16"/>
  <c r="H152" i="16"/>
  <c r="F52" i="18"/>
  <c r="G82" i="18"/>
  <c r="F108" i="18"/>
  <c r="F144" i="18"/>
  <c r="G166" i="18"/>
  <c r="F32" i="18"/>
  <c r="F62" i="18"/>
  <c r="G108" i="18"/>
  <c r="F201" i="18"/>
  <c r="G47" i="18"/>
  <c r="F103" i="18"/>
  <c r="G179" i="18"/>
  <c r="G20" i="18"/>
  <c r="G58" i="18"/>
  <c r="F79" i="18"/>
  <c r="F109" i="18"/>
  <c r="G131" i="18"/>
  <c r="F16" i="18"/>
  <c r="G38" i="18"/>
  <c r="G79" i="18"/>
  <c r="F137" i="18"/>
  <c r="G162" i="18"/>
  <c r="G16" i="18"/>
  <c r="G49" i="18"/>
  <c r="G99" i="18"/>
  <c r="G122" i="18"/>
  <c r="F132" i="18"/>
  <c r="G18" i="18"/>
  <c r="G23" i="18"/>
  <c r="G27" i="18"/>
  <c r="G31" i="18"/>
  <c r="G46" i="18"/>
  <c r="G56" i="18"/>
  <c r="G61" i="18"/>
  <c r="F67" i="18"/>
  <c r="F87" i="18"/>
  <c r="F118" i="18"/>
  <c r="F129" i="18"/>
  <c r="F134" i="18"/>
  <c r="G159" i="18"/>
  <c r="F177" i="18"/>
  <c r="G183" i="18"/>
  <c r="G87" i="18"/>
  <c r="G129" i="18"/>
  <c r="F172" i="18"/>
  <c r="F24" i="18"/>
  <c r="F43" i="18"/>
  <c r="F93" i="18"/>
  <c r="F114" i="18"/>
  <c r="G15" i="18"/>
  <c r="G32" i="18"/>
  <c r="F68" i="18"/>
  <c r="G93" i="18"/>
  <c r="F126" i="18"/>
  <c r="G173" i="18"/>
  <c r="F38" i="18"/>
  <c r="F84" i="18"/>
  <c r="F162" i="18"/>
  <c r="F29" i="18"/>
  <c r="F44" i="18"/>
  <c r="G69" i="18"/>
  <c r="G84" i="18"/>
  <c r="F99" i="18"/>
  <c r="F34" i="18"/>
  <c r="G64" i="18"/>
  <c r="F197" i="18"/>
  <c r="G34" i="18"/>
  <c r="G111" i="18"/>
  <c r="F117" i="18"/>
  <c r="G128" i="18"/>
  <c r="G132" i="18"/>
  <c r="G152" i="18"/>
  <c r="G163" i="18"/>
  <c r="G169" i="18"/>
  <c r="G181" i="18"/>
  <c r="G67" i="18"/>
  <c r="F102" i="18"/>
  <c r="G134" i="18"/>
  <c r="G188" i="18"/>
  <c r="F37" i="18"/>
  <c r="G78" i="18"/>
  <c r="G144" i="18"/>
  <c r="G43" i="18"/>
  <c r="F73" i="18"/>
  <c r="F184" i="18"/>
  <c r="G73" i="18"/>
  <c r="G103" i="18"/>
  <c r="F121" i="18"/>
  <c r="G141" i="18"/>
  <c r="F174" i="18"/>
  <c r="G44" i="18"/>
  <c r="F59" i="18"/>
  <c r="G137" i="18"/>
  <c r="G146" i="18"/>
  <c r="F152" i="18"/>
  <c r="F169" i="18"/>
  <c r="F181" i="18"/>
  <c r="F202" i="18"/>
  <c r="F76" i="18"/>
  <c r="F91" i="18"/>
  <c r="F96" i="18"/>
  <c r="F106" i="18"/>
  <c r="G117" i="18"/>
  <c r="F123" i="18"/>
  <c r="F138" i="18"/>
  <c r="F143" i="18"/>
  <c r="G147" i="18"/>
  <c r="G176" i="18"/>
  <c r="G198" i="18"/>
  <c r="G72" i="18"/>
  <c r="F97" i="18"/>
  <c r="F149" i="18"/>
  <c r="G194" i="18"/>
  <c r="G52" i="18"/>
  <c r="G97" i="18"/>
  <c r="G149" i="18"/>
  <c r="G24" i="18"/>
  <c r="F58" i="18"/>
  <c r="F88" i="18"/>
  <c r="G114" i="18"/>
  <c r="F141" i="18"/>
  <c r="G53" i="18"/>
  <c r="G88" i="18"/>
  <c r="G126" i="18"/>
  <c r="F156" i="18"/>
  <c r="F64" i="18"/>
  <c r="G94" i="18"/>
  <c r="F146" i="18"/>
  <c r="F21" i="18"/>
  <c r="G191" i="18"/>
  <c r="F18" i="18"/>
  <c r="F23" i="18"/>
  <c r="F27" i="18"/>
  <c r="F41" i="18"/>
  <c r="F46" i="18"/>
  <c r="F56" i="18"/>
  <c r="F61" i="18"/>
  <c r="F71" i="18"/>
  <c r="G76" i="18"/>
  <c r="G81" i="18"/>
  <c r="G91" i="18"/>
  <c r="G96" i="18"/>
  <c r="F112" i="18"/>
  <c r="G138" i="18"/>
  <c r="G143" i="18"/>
  <c r="G153" i="18"/>
  <c r="F159" i="18"/>
  <c r="F187" i="18"/>
  <c r="H580" i="16"/>
  <c r="H245" i="16"/>
  <c r="H532" i="16"/>
  <c r="H173" i="16"/>
  <c r="H246" i="16"/>
  <c r="H390" i="16"/>
  <c r="H317" i="16"/>
  <c r="H462" i="16"/>
  <c r="H389" i="16"/>
  <c r="H318" i="16"/>
  <c r="H567" i="16"/>
  <c r="H421" i="16"/>
  <c r="H207" i="16"/>
  <c r="H61" i="16"/>
  <c r="H566" i="16"/>
  <c r="H423" i="16"/>
  <c r="H63" i="16"/>
  <c r="H278" i="16"/>
  <c r="H277" i="16"/>
  <c r="H565" i="16"/>
  <c r="H493" i="16"/>
  <c r="H134" i="16"/>
  <c r="H495" i="16"/>
  <c r="H422" i="16"/>
  <c r="H349" i="16"/>
  <c r="H494" i="16"/>
  <c r="H507" i="16"/>
  <c r="H361" i="16"/>
  <c r="H147" i="16"/>
  <c r="H363" i="16"/>
  <c r="H218" i="16"/>
  <c r="H577" i="16"/>
  <c r="H290" i="16"/>
  <c r="H219" i="16"/>
  <c r="H579" i="16"/>
  <c r="H505" i="16"/>
  <c r="H146" i="16"/>
  <c r="H73" i="16"/>
  <c r="H578" i="16"/>
  <c r="H28" i="16"/>
  <c r="H395" i="16"/>
  <c r="H35" i="16"/>
  <c r="H539" i="16"/>
  <c r="H252" i="16"/>
  <c r="H178" i="16"/>
  <c r="H538" i="16"/>
  <c r="H467" i="16"/>
  <c r="H107" i="16"/>
  <c r="H468" i="16"/>
  <c r="H394" i="16"/>
  <c r="H322" i="16"/>
  <c r="H324" i="16"/>
  <c r="H396" i="16"/>
  <c r="H323" i="16"/>
  <c r="H62" i="16"/>
  <c r="H79" i="16"/>
  <c r="H97" i="16"/>
  <c r="H169" i="16"/>
  <c r="H205" i="16"/>
  <c r="H217" i="16"/>
  <c r="H247" i="16"/>
  <c r="H264" i="16"/>
  <c r="H269" i="16"/>
  <c r="H292" i="16"/>
  <c r="H326" i="16"/>
  <c r="H368" i="16"/>
  <c r="H388" i="16"/>
  <c r="H450" i="16"/>
  <c r="H465" i="16"/>
  <c r="H470" i="16"/>
  <c r="H521" i="16"/>
  <c r="H535" i="16"/>
  <c r="H270" i="16"/>
  <c r="H319" i="16"/>
  <c r="H362" i="16"/>
  <c r="H408" i="16"/>
  <c r="H412" i="16"/>
  <c r="H438" i="16"/>
  <c r="H471" i="16"/>
  <c r="H550" i="16"/>
  <c r="H206" i="16"/>
  <c r="H102" i="16"/>
  <c r="H248" i="16"/>
  <c r="H350" i="16"/>
  <c r="H447" i="16"/>
  <c r="H301" i="16"/>
  <c r="H87" i="16"/>
  <c r="H303" i="16"/>
  <c r="H518" i="16"/>
  <c r="H158" i="16"/>
  <c r="H374" i="16"/>
  <c r="H302" i="16"/>
  <c r="H229" i="16"/>
  <c r="H446" i="16"/>
  <c r="H373" i="16"/>
  <c r="H375" i="16"/>
  <c r="H157" i="16"/>
  <c r="H13" i="16"/>
  <c r="H451" i="16"/>
  <c r="H237" i="16"/>
  <c r="H91" i="16"/>
  <c r="H524" i="16"/>
  <c r="H381" i="16"/>
  <c r="H164" i="16"/>
  <c r="H21" i="16"/>
  <c r="H236" i="16"/>
  <c r="H453" i="16"/>
  <c r="H379" i="16"/>
  <c r="H452" i="16"/>
  <c r="H307" i="16"/>
  <c r="H525" i="16"/>
  <c r="H93" i="16"/>
  <c r="H308" i="16"/>
  <c r="H30" i="16"/>
  <c r="H36" i="16"/>
  <c r="H46" i="16"/>
  <c r="H86" i="16"/>
  <c r="H92" i="16"/>
  <c r="H135" i="16"/>
  <c r="H171" i="16"/>
  <c r="H230" i="16"/>
  <c r="H242" i="16"/>
  <c r="H249" i="16"/>
  <c r="H351" i="16"/>
  <c r="H414" i="16"/>
  <c r="H428" i="16"/>
  <c r="H460" i="16"/>
  <c r="H466" i="16"/>
  <c r="H517" i="16"/>
  <c r="H511" i="16"/>
  <c r="H297" i="16"/>
  <c r="H151" i="16"/>
  <c r="H441" i="16"/>
  <c r="H224" i="16"/>
  <c r="H81" i="16"/>
  <c r="H296" i="16"/>
  <c r="H225" i="16"/>
  <c r="H369" i="16"/>
  <c r="H223" i="16"/>
  <c r="H7" i="16"/>
  <c r="H9" i="16"/>
  <c r="H29" i="16"/>
  <c r="H279" i="16"/>
  <c r="H289" i="16"/>
  <c r="H314" i="16"/>
  <c r="H340" i="16"/>
  <c r="H377" i="16"/>
  <c r="H433" i="16"/>
  <c r="H439" i="16"/>
  <c r="H445" i="16"/>
  <c r="H512" i="16"/>
  <c r="H523" i="16"/>
  <c r="H551" i="16"/>
  <c r="H8" i="16"/>
  <c r="H485" i="16"/>
  <c r="H125" i="16"/>
  <c r="H558" i="16"/>
  <c r="H413" i="16"/>
  <c r="H53" i="16"/>
  <c r="H557" i="16"/>
  <c r="H197" i="16"/>
  <c r="H124" i="16"/>
  <c r="H556" i="16"/>
  <c r="H126" i="16"/>
  <c r="H52" i="16"/>
  <c r="H484" i="16"/>
  <c r="H365" i="16"/>
  <c r="H293" i="16"/>
  <c r="H510" i="16"/>
  <c r="H436" i="16"/>
  <c r="H364" i="16"/>
  <c r="H582" i="16"/>
  <c r="H509" i="16"/>
  <c r="H581" i="16"/>
  <c r="H437" i="16"/>
  <c r="H220" i="16"/>
  <c r="H537" i="16"/>
  <c r="H391" i="16"/>
  <c r="H177" i="16"/>
  <c r="H31" i="16"/>
  <c r="H536" i="16"/>
  <c r="H464" i="16"/>
  <c r="H321" i="16"/>
  <c r="H104" i="16"/>
  <c r="H176" i="16"/>
  <c r="H463" i="16"/>
  <c r="H105" i="16"/>
  <c r="H541" i="16"/>
  <c r="H327" i="16"/>
  <c r="H181" i="16"/>
  <c r="H183" i="16"/>
  <c r="H543" i="16"/>
  <c r="H398" i="16"/>
  <c r="H109" i="16"/>
  <c r="H542" i="16"/>
  <c r="H255" i="16"/>
  <c r="H37" i="16"/>
  <c r="H38" i="16"/>
  <c r="H47" i="16"/>
  <c r="H336" i="16"/>
  <c r="H366" i="16"/>
  <c r="H540" i="16"/>
  <c r="H133" i="16"/>
  <c r="H145" i="16"/>
  <c r="H335" i="16"/>
  <c r="H478" i="16"/>
  <c r="H192" i="16"/>
  <c r="H118" i="16"/>
  <c r="H407" i="16"/>
  <c r="H119" i="16"/>
  <c r="H406" i="16"/>
  <c r="H334" i="16"/>
  <c r="H120" i="16"/>
  <c r="H48" i="16"/>
  <c r="H75" i="16"/>
  <c r="H80" i="16"/>
  <c r="H387" i="16"/>
  <c r="H241" i="16"/>
  <c r="H27" i="16"/>
  <c r="H529" i="16"/>
  <c r="H243" i="16"/>
  <c r="H458" i="16"/>
  <c r="H98" i="16"/>
  <c r="H531" i="16"/>
  <c r="H530" i="16"/>
  <c r="H457" i="16"/>
  <c r="H170" i="16"/>
  <c r="H459" i="16"/>
  <c r="H385" i="16"/>
  <c r="H313" i="16"/>
  <c r="H190" i="16"/>
  <c r="H25" i="16"/>
  <c r="H76" i="16"/>
  <c r="H100" i="16"/>
  <c r="H111" i="16"/>
  <c r="H148" i="16"/>
  <c r="H196" i="16"/>
  <c r="H295" i="16"/>
  <c r="H106" i="16"/>
  <c r="H519" i="16"/>
  <c r="H74" i="16"/>
  <c r="H244" i="16"/>
  <c r="H250" i="16"/>
  <c r="H392" i="16"/>
  <c r="H399" i="16"/>
  <c r="H434" i="16"/>
  <c r="H440" i="16"/>
  <c r="H461" i="16"/>
  <c r="H533" i="16"/>
  <c r="H20" i="16"/>
  <c r="H26" i="16"/>
  <c r="H32" i="16"/>
  <c r="H78" i="16"/>
  <c r="H149" i="16"/>
  <c r="H179" i="16"/>
  <c r="H191" i="16"/>
  <c r="H198" i="16"/>
  <c r="H221" i="16"/>
  <c r="H262" i="16"/>
  <c r="H291" i="16"/>
  <c r="H341" i="16"/>
  <c r="H386" i="16"/>
  <c r="H393" i="16"/>
  <c r="H435" i="16"/>
  <c r="H469" i="16"/>
  <c r="H534" i="16"/>
  <c r="H479" i="16"/>
  <c r="H506" i="16"/>
  <c r="H513" i="16"/>
  <c r="H54" i="16"/>
  <c r="H77" i="16"/>
  <c r="H172" i="16"/>
  <c r="H480" i="16"/>
  <c r="H305" i="16"/>
  <c r="H233" i="16"/>
  <c r="H161" i="16"/>
  <c r="H520" i="16"/>
  <c r="H448" i="16"/>
  <c r="H162" i="16"/>
  <c r="H89" i="16"/>
  <c r="H33" i="16"/>
  <c r="H39" i="16"/>
  <c r="H417" i="16"/>
  <c r="H271" i="16"/>
  <c r="H57" i="16"/>
  <c r="H559" i="16"/>
  <c r="H344" i="16"/>
  <c r="H201" i="16"/>
  <c r="H416" i="16"/>
  <c r="H343" i="16"/>
  <c r="H489" i="16"/>
  <c r="H415" i="16"/>
  <c r="H488" i="16"/>
  <c r="H561" i="16"/>
  <c r="H272" i="16"/>
  <c r="H560" i="16"/>
  <c r="H571" i="16"/>
  <c r="H357" i="16"/>
  <c r="H211" i="16"/>
  <c r="H501" i="16"/>
  <c r="H284" i="16"/>
  <c r="H141" i="16"/>
  <c r="H573" i="16"/>
  <c r="H356" i="16"/>
  <c r="H572" i="16"/>
  <c r="H427" i="16"/>
  <c r="H140" i="16"/>
  <c r="H139" i="16"/>
  <c r="H67" i="16"/>
  <c r="H69" i="16"/>
  <c r="H499" i="16"/>
  <c r="H90" i="16"/>
  <c r="H101" i="16"/>
  <c r="H150" i="16"/>
  <c r="H174" i="16"/>
  <c r="H180" i="16"/>
  <c r="H222" i="16"/>
  <c r="H268" i="16"/>
  <c r="H304" i="16"/>
  <c r="H316" i="16"/>
  <c r="H325" i="16"/>
  <c r="H342" i="16"/>
  <c r="H367" i="16"/>
  <c r="H380" i="16"/>
  <c r="H508" i="16"/>
  <c r="H23" i="16"/>
  <c r="H477" i="16"/>
  <c r="H331" i="16"/>
  <c r="H117" i="16"/>
  <c r="H404" i="16"/>
  <c r="H261" i="16"/>
  <c r="H44" i="16"/>
  <c r="H476" i="16"/>
  <c r="H116" i="16"/>
  <c r="H275" i="16"/>
  <c r="H562" i="16"/>
  <c r="H492" i="16"/>
  <c r="H418" i="16"/>
  <c r="H132" i="16"/>
  <c r="H58" i="16"/>
  <c r="H347" i="16"/>
  <c r="H425" i="16"/>
  <c r="H65" i="16"/>
  <c r="H569" i="16"/>
  <c r="H353" i="16"/>
  <c r="H568" i="16"/>
  <c r="H94" i="16"/>
  <c r="H189" i="16"/>
  <c r="H210" i="16"/>
  <c r="H455" i="16"/>
  <c r="H95" i="16"/>
  <c r="H528" i="16"/>
  <c r="H312" i="16"/>
  <c r="H238" i="16"/>
  <c r="H527" i="16"/>
  <c r="H167" i="16"/>
  <c r="H187" i="16"/>
  <c r="H208" i="16"/>
  <c r="H311" i="16"/>
  <c r="H333" i="16"/>
  <c r="H348" i="16"/>
  <c r="H352" i="16"/>
  <c r="H384" i="16"/>
  <c r="H405" i="16"/>
  <c r="H548" i="16"/>
  <c r="H549" i="16"/>
  <c r="H481" i="16"/>
  <c r="H267" i="16"/>
  <c r="H121" i="16"/>
  <c r="H123" i="16"/>
  <c r="H483" i="16"/>
  <c r="H554" i="16"/>
  <c r="H155" i="16"/>
  <c r="H185" i="16"/>
  <c r="H215" i="16"/>
  <c r="G205" i="18"/>
  <c r="G200" i="18"/>
  <c r="G195" i="18"/>
  <c r="G190" i="18"/>
  <c r="G185" i="18"/>
  <c r="G180" i="18"/>
  <c r="G175" i="18"/>
  <c r="G170" i="18"/>
  <c r="G165" i="18"/>
  <c r="G160" i="18"/>
  <c r="G155" i="18"/>
  <c r="G150" i="18"/>
  <c r="G145" i="18"/>
  <c r="G140" i="18"/>
  <c r="G135" i="18"/>
  <c r="G130" i="18"/>
  <c r="G125" i="18"/>
  <c r="G120" i="18"/>
  <c r="G115" i="18"/>
  <c r="G110" i="18"/>
  <c r="G105" i="18"/>
  <c r="G100" i="18"/>
  <c r="G95" i="18"/>
  <c r="G90" i="18"/>
  <c r="G85" i="18"/>
  <c r="G80" i="18"/>
  <c r="G75" i="18"/>
  <c r="G70" i="18"/>
  <c r="G65" i="18"/>
  <c r="G60" i="18"/>
  <c r="G55" i="18"/>
  <c r="G50" i="18"/>
  <c r="G45" i="18"/>
  <c r="G40" i="18"/>
  <c r="G35" i="18"/>
  <c r="G30" i="18"/>
  <c r="G28" i="18"/>
  <c r="G26" i="18"/>
  <c r="F19" i="18"/>
  <c r="F205" i="18"/>
  <c r="F200" i="18"/>
  <c r="F195" i="18"/>
  <c r="F190" i="18"/>
  <c r="F185" i="18"/>
  <c r="F180" i="18"/>
  <c r="F175" i="18"/>
  <c r="F170" i="18"/>
  <c r="F165" i="18"/>
  <c r="F160" i="18"/>
  <c r="F155" i="18"/>
  <c r="F150" i="18"/>
  <c r="F145" i="18"/>
  <c r="F140" i="18"/>
  <c r="F135" i="18"/>
  <c r="F130" i="18"/>
  <c r="F125" i="18"/>
  <c r="F120" i="18"/>
  <c r="F115" i="18"/>
  <c r="F110" i="18"/>
  <c r="F105" i="18"/>
  <c r="F100" i="18"/>
  <c r="F95" i="18"/>
  <c r="F90" i="18"/>
  <c r="F85" i="18"/>
  <c r="F80" i="18"/>
  <c r="F75" i="18"/>
  <c r="F70" i="18"/>
  <c r="F65" i="18"/>
  <c r="F60" i="18"/>
  <c r="F55" i="18"/>
  <c r="F50" i="18"/>
  <c r="F45" i="18"/>
  <c r="F40" i="18"/>
  <c r="F35" i="18"/>
  <c r="F30" i="18"/>
  <c r="F28" i="18"/>
  <c r="F26" i="18"/>
  <c r="G21" i="18"/>
  <c r="G202" i="18"/>
  <c r="G197" i="18"/>
  <c r="G192" i="18"/>
  <c r="G187" i="18"/>
  <c r="G182" i="18"/>
  <c r="G177" i="18"/>
  <c r="G172" i="18"/>
  <c r="G167" i="18"/>
  <c r="G204" i="18"/>
  <c r="F204" i="18"/>
  <c r="F203" i="18"/>
  <c r="F198" i="18"/>
  <c r="F193" i="18"/>
  <c r="F188" i="18"/>
  <c r="F183" i="18"/>
  <c r="F178" i="18"/>
  <c r="F173" i="18"/>
  <c r="F168" i="18"/>
  <c r="F163" i="18"/>
  <c r="F158" i="18"/>
  <c r="F153" i="18"/>
  <c r="G186" i="18"/>
  <c r="F179" i="18"/>
  <c r="G158" i="18"/>
  <c r="F131" i="18"/>
  <c r="F128" i="18"/>
  <c r="F122" i="18"/>
  <c r="F119" i="18"/>
  <c r="G116" i="18"/>
  <c r="G113" i="18"/>
  <c r="G107" i="18"/>
  <c r="G104" i="18"/>
  <c r="F81" i="18"/>
  <c r="F78" i="18"/>
  <c r="F72" i="18"/>
  <c r="F69" i="18"/>
  <c r="G66" i="18"/>
  <c r="G63" i="18"/>
  <c r="G57" i="18"/>
  <c r="G54" i="18"/>
  <c r="F31" i="18"/>
  <c r="F20" i="18"/>
  <c r="F15" i="18"/>
  <c r="G193" i="18"/>
  <c r="G189" i="18"/>
  <c r="F186" i="18"/>
  <c r="F182" i="18"/>
  <c r="G168" i="18"/>
  <c r="G164" i="18"/>
  <c r="G161" i="18"/>
  <c r="G154" i="18"/>
  <c r="G151" i="18"/>
  <c r="G148" i="18"/>
  <c r="G142" i="18"/>
  <c r="G139" i="18"/>
  <c r="F116" i="18"/>
  <c r="F113" i="18"/>
  <c r="F107" i="18"/>
  <c r="F104" i="18"/>
  <c r="G101" i="18"/>
  <c r="G98" i="18"/>
  <c r="G92" i="18"/>
  <c r="G89" i="18"/>
  <c r="F66" i="18"/>
  <c r="F63" i="18"/>
  <c r="F57" i="18"/>
  <c r="F54" i="18"/>
  <c r="G51" i="18"/>
  <c r="G48" i="18"/>
  <c r="G42" i="18"/>
  <c r="G39" i="18"/>
  <c r="G25" i="18"/>
  <c r="G17" i="18"/>
  <c r="G196" i="18"/>
  <c r="F189" i="18"/>
  <c r="G171" i="18"/>
  <c r="F164" i="18"/>
  <c r="F161" i="18"/>
  <c r="G157" i="18"/>
  <c r="F154" i="18"/>
  <c r="F151" i="18"/>
  <c r="F148" i="18"/>
  <c r="F142" i="18"/>
  <c r="F139" i="18"/>
  <c r="G136" i="18"/>
  <c r="G133" i="18"/>
  <c r="G127" i="18"/>
  <c r="G124" i="18"/>
  <c r="F101" i="18"/>
  <c r="F98" i="18"/>
  <c r="F92" i="18"/>
  <c r="F89" i="18"/>
  <c r="G86" i="18"/>
  <c r="G83" i="18"/>
  <c r="G77" i="18"/>
  <c r="G74" i="18"/>
  <c r="F51" i="18"/>
  <c r="F48" i="18"/>
  <c r="F42" i="18"/>
  <c r="F39" i="18"/>
  <c r="G36" i="18"/>
  <c r="G33" i="18"/>
  <c r="F25" i="18"/>
  <c r="G22" i="18"/>
  <c r="F17" i="18"/>
  <c r="F14" i="18"/>
  <c r="G203" i="18"/>
  <c r="G199" i="18"/>
  <c r="F196" i="18"/>
  <c r="F192" i="18"/>
  <c r="G178" i="18"/>
  <c r="G174" i="18"/>
  <c r="F171" i="18"/>
  <c r="F167" i="18"/>
  <c r="F157" i="18"/>
  <c r="F136" i="18"/>
  <c r="F133" i="18"/>
  <c r="F127" i="18"/>
  <c r="F124" i="18"/>
  <c r="G121" i="18"/>
  <c r="G118" i="18"/>
  <c r="G112" i="18"/>
  <c r="G109" i="18"/>
  <c r="F86" i="18"/>
  <c r="F83" i="18"/>
  <c r="F77" i="18"/>
  <c r="F74" i="18"/>
  <c r="G71" i="18"/>
  <c r="G68" i="18"/>
  <c r="G62" i="18"/>
  <c r="G59" i="18"/>
  <c r="F36" i="18"/>
  <c r="F33" i="18"/>
  <c r="F22" i="18"/>
  <c r="G19" i="18"/>
  <c r="G29" i="18"/>
  <c r="G37" i="18"/>
  <c r="G41" i="18"/>
  <c r="F49" i="18"/>
  <c r="F53" i="18"/>
  <c r="F82" i="18"/>
  <c r="F94" i="18"/>
  <c r="G102" i="18"/>
  <c r="G106" i="18"/>
  <c r="F111" i="18"/>
  <c r="G119" i="18"/>
  <c r="G123" i="18"/>
  <c r="F147" i="18"/>
  <c r="G156" i="18"/>
  <c r="F166" i="18"/>
  <c r="F176" i="18"/>
  <c r="F199" i="18"/>
  <c r="I21" i="18" l="1"/>
  <c r="I15" i="18"/>
  <c r="C27" i="14" l="1"/>
  <c r="I17" i="15"/>
  <c r="I21" i="15" s="1"/>
  <c r="I16" i="15"/>
  <c r="I20" i="15" s="1"/>
  <c r="C17" i="15"/>
  <c r="C21" i="15" s="1"/>
  <c r="C16" i="15"/>
  <c r="C20" i="15" s="1"/>
  <c r="C22" i="15" l="1"/>
  <c r="I22" i="15"/>
  <c r="I23" i="15"/>
  <c r="C23" i="15"/>
  <c r="E38" i="13" l="1"/>
  <c r="H38" i="13" s="1"/>
  <c r="C38" i="13"/>
  <c r="D38" i="13" s="1"/>
  <c r="E37" i="13"/>
  <c r="H37" i="13" s="1"/>
  <c r="C37" i="13"/>
  <c r="D37" i="13" s="1"/>
  <c r="E36" i="13"/>
  <c r="C36" i="13"/>
  <c r="D36" i="13" s="1"/>
  <c r="E35" i="13"/>
  <c r="H35" i="13" s="1"/>
  <c r="C35" i="13"/>
  <c r="D35" i="13" s="1"/>
  <c r="E34" i="13"/>
  <c r="H34" i="13" s="1"/>
  <c r="C34" i="13"/>
  <c r="D34" i="13" s="1"/>
  <c r="E33" i="13"/>
  <c r="H33" i="13" s="1"/>
  <c r="C33" i="13"/>
  <c r="D33" i="13" s="1"/>
  <c r="E38" i="11"/>
  <c r="H38" i="11" s="1"/>
  <c r="F38" i="13" l="1"/>
  <c r="F36" i="13"/>
  <c r="C43" i="13"/>
  <c r="H36" i="13"/>
  <c r="F34" i="13"/>
  <c r="F37" i="13"/>
  <c r="F35" i="13"/>
  <c r="E37" i="11"/>
  <c r="H37" i="11" s="1"/>
  <c r="E36" i="11" l="1"/>
  <c r="H36" i="11" s="1"/>
  <c r="E35" i="11"/>
  <c r="H35" i="11" s="1"/>
  <c r="E34" i="11"/>
  <c r="H34" i="11" s="1"/>
  <c r="E33" i="11"/>
  <c r="E14" i="14"/>
  <c r="E11" i="14"/>
  <c r="E8" i="14"/>
  <c r="F10" i="14" s="1"/>
  <c r="F26" i="13"/>
  <c r="G28" i="13" s="1"/>
  <c r="F23" i="13"/>
  <c r="G25" i="13" s="1"/>
  <c r="F20" i="13"/>
  <c r="G22" i="13" s="1"/>
  <c r="F17" i="13"/>
  <c r="G17" i="13" s="1"/>
  <c r="F14" i="13"/>
  <c r="G16" i="13" s="1"/>
  <c r="F11" i="13"/>
  <c r="F8" i="13"/>
  <c r="G10" i="13" s="1"/>
  <c r="C38" i="11"/>
  <c r="D38" i="11" s="1"/>
  <c r="C37" i="11"/>
  <c r="D37" i="11" s="1"/>
  <c r="C36" i="11"/>
  <c r="D36" i="11" s="1"/>
  <c r="C35" i="11"/>
  <c r="D35" i="11" s="1"/>
  <c r="C34" i="11"/>
  <c r="D34" i="11" s="1"/>
  <c r="C33" i="11"/>
  <c r="D33" i="11" s="1"/>
  <c r="H10" i="13" l="1"/>
  <c r="H33" i="11"/>
  <c r="C43" i="11"/>
  <c r="C41" i="11" a="1"/>
  <c r="C41" i="11" s="1"/>
  <c r="F8" i="14"/>
  <c r="F9" i="14"/>
  <c r="F11" i="14"/>
  <c r="F12" i="14"/>
  <c r="F13" i="14"/>
  <c r="F14" i="14"/>
  <c r="F15" i="14"/>
  <c r="F16" i="14"/>
  <c r="G12" i="13"/>
  <c r="H19" i="13"/>
  <c r="G26" i="13"/>
  <c r="G27" i="13"/>
  <c r="G18" i="13"/>
  <c r="H25" i="13"/>
  <c r="G11" i="13"/>
  <c r="G19" i="13"/>
  <c r="G13" i="13"/>
  <c r="H13" i="13"/>
  <c r="G20" i="13"/>
  <c r="G15" i="13"/>
  <c r="H22" i="13"/>
  <c r="G9" i="13"/>
  <c r="H16" i="13"/>
  <c r="G23" i="13"/>
  <c r="G24" i="13"/>
  <c r="G21" i="13"/>
  <c r="G14" i="13"/>
  <c r="G8" i="13"/>
  <c r="I28" i="16" l="1"/>
  <c r="J28" i="16" s="1"/>
  <c r="D18" i="17" s="1"/>
  <c r="G18" i="17" s="1"/>
  <c r="I18" i="17" s="1"/>
  <c r="I58" i="16"/>
  <c r="J58" i="16" s="1"/>
  <c r="D28" i="17" s="1"/>
  <c r="G28" i="17" s="1"/>
  <c r="I28" i="17" s="1"/>
  <c r="I88" i="16"/>
  <c r="J88" i="16" s="1"/>
  <c r="D38" i="17" s="1"/>
  <c r="G38" i="17" s="1"/>
  <c r="I38" i="17" s="1"/>
  <c r="I118" i="16"/>
  <c r="J118" i="16" s="1"/>
  <c r="D48" i="17" s="1"/>
  <c r="G48" i="17" s="1"/>
  <c r="I48" i="17" s="1"/>
  <c r="I148" i="16"/>
  <c r="J148" i="16" s="1"/>
  <c r="D58" i="17" s="1"/>
  <c r="G58" i="17" s="1"/>
  <c r="I58" i="17" s="1"/>
  <c r="I178" i="16"/>
  <c r="J178" i="16" s="1"/>
  <c r="D68" i="17" s="1"/>
  <c r="G68" i="17" s="1"/>
  <c r="I68" i="17" s="1"/>
  <c r="I208" i="16"/>
  <c r="J208" i="16" s="1"/>
  <c r="D78" i="17" s="1"/>
  <c r="G78" i="17" s="1"/>
  <c r="I78" i="17" s="1"/>
  <c r="I238" i="16"/>
  <c r="J238" i="16" s="1"/>
  <c r="D88" i="17" s="1"/>
  <c r="G88" i="17" s="1"/>
  <c r="I88" i="17" s="1"/>
  <c r="I268" i="16"/>
  <c r="J268" i="16" s="1"/>
  <c r="D98" i="17" s="1"/>
  <c r="G98" i="17" s="1"/>
  <c r="I98" i="17" s="1"/>
  <c r="I298" i="16"/>
  <c r="J298" i="16" s="1"/>
  <c r="D108" i="17" s="1"/>
  <c r="G108" i="17" s="1"/>
  <c r="I108" i="17" s="1"/>
  <c r="I328" i="16"/>
  <c r="J328" i="16" s="1"/>
  <c r="D118" i="17" s="1"/>
  <c r="G118" i="17" s="1"/>
  <c r="I118" i="17" s="1"/>
  <c r="I358" i="16"/>
  <c r="J358" i="16" s="1"/>
  <c r="D128" i="17" s="1"/>
  <c r="G128" i="17" s="1"/>
  <c r="I128" i="17" s="1"/>
  <c r="I388" i="16"/>
  <c r="J388" i="16" s="1"/>
  <c r="D138" i="17" s="1"/>
  <c r="G138" i="17" s="1"/>
  <c r="I138" i="17" s="1"/>
  <c r="I418" i="16"/>
  <c r="J418" i="16" s="1"/>
  <c r="D148" i="17" s="1"/>
  <c r="G148" i="17" s="1"/>
  <c r="I148" i="17" s="1"/>
  <c r="I448" i="16"/>
  <c r="J448" i="16" s="1"/>
  <c r="D158" i="17" s="1"/>
  <c r="G158" i="17" s="1"/>
  <c r="I158" i="17" s="1"/>
  <c r="I478" i="16"/>
  <c r="J478" i="16" s="1"/>
  <c r="D168" i="17" s="1"/>
  <c r="G168" i="17" s="1"/>
  <c r="I168" i="17" s="1"/>
  <c r="I508" i="16"/>
  <c r="J508" i="16" s="1"/>
  <c r="D178" i="17" s="1"/>
  <c r="G178" i="17" s="1"/>
  <c r="I178" i="17" s="1"/>
  <c r="I538" i="16"/>
  <c r="J538" i="16" s="1"/>
  <c r="D188" i="17" s="1"/>
  <c r="G188" i="17" s="1"/>
  <c r="I188" i="17" s="1"/>
  <c r="I568" i="16"/>
  <c r="J568" i="16" s="1"/>
  <c r="D198" i="17" s="1"/>
  <c r="G198" i="17" s="1"/>
  <c r="I198" i="17" s="1"/>
  <c r="I61" i="16"/>
  <c r="J61" i="16" s="1"/>
  <c r="D29" i="17" s="1"/>
  <c r="G29" i="17" s="1"/>
  <c r="I29" i="17" s="1"/>
  <c r="I91" i="16"/>
  <c r="J91" i="16" s="1"/>
  <c r="D39" i="17" s="1"/>
  <c r="G39" i="17" s="1"/>
  <c r="I39" i="17" s="1"/>
  <c r="I121" i="16"/>
  <c r="J121" i="16" s="1"/>
  <c r="D49" i="17" s="1"/>
  <c r="G49" i="17" s="1"/>
  <c r="I49" i="17" s="1"/>
  <c r="I151" i="16"/>
  <c r="J151" i="16" s="1"/>
  <c r="D59" i="17" s="1"/>
  <c r="G59" i="17" s="1"/>
  <c r="I59" i="17" s="1"/>
  <c r="I181" i="16"/>
  <c r="J181" i="16" s="1"/>
  <c r="D69" i="17" s="1"/>
  <c r="G69" i="17" s="1"/>
  <c r="I69" i="17" s="1"/>
  <c r="I241" i="16"/>
  <c r="J241" i="16" s="1"/>
  <c r="D89" i="17" s="1"/>
  <c r="G89" i="17" s="1"/>
  <c r="I89" i="17" s="1"/>
  <c r="I391" i="16"/>
  <c r="J391" i="16" s="1"/>
  <c r="D139" i="17" s="1"/>
  <c r="G139" i="17" s="1"/>
  <c r="I139" i="17" s="1"/>
  <c r="I511" i="16"/>
  <c r="J511" i="16" s="1"/>
  <c r="D179" i="17" s="1"/>
  <c r="G179" i="17" s="1"/>
  <c r="I179" i="17" s="1"/>
  <c r="I571" i="16"/>
  <c r="J571" i="16" s="1"/>
  <c r="D199" i="17" s="1"/>
  <c r="G199" i="17" s="1"/>
  <c r="I199" i="17" s="1"/>
  <c r="I31" i="16"/>
  <c r="J31" i="16" s="1"/>
  <c r="D19" i="17" s="1"/>
  <c r="G19" i="17" s="1"/>
  <c r="I19" i="17" s="1"/>
  <c r="I34" i="16"/>
  <c r="J34" i="16" s="1"/>
  <c r="D20" i="17" s="1"/>
  <c r="G20" i="17" s="1"/>
  <c r="I20" i="17" s="1"/>
  <c r="I64" i="16"/>
  <c r="J64" i="16" s="1"/>
  <c r="D30" i="17" s="1"/>
  <c r="G30" i="17" s="1"/>
  <c r="I30" i="17" s="1"/>
  <c r="I94" i="16"/>
  <c r="J94" i="16" s="1"/>
  <c r="D40" i="17" s="1"/>
  <c r="G40" i="17" s="1"/>
  <c r="I40" i="17" s="1"/>
  <c r="I124" i="16"/>
  <c r="J124" i="16" s="1"/>
  <c r="D50" i="17" s="1"/>
  <c r="G50" i="17" s="1"/>
  <c r="I50" i="17" s="1"/>
  <c r="I154" i="16"/>
  <c r="J154" i="16" s="1"/>
  <c r="D60" i="17" s="1"/>
  <c r="G60" i="17" s="1"/>
  <c r="I60" i="17" s="1"/>
  <c r="I184" i="16"/>
  <c r="J184" i="16" s="1"/>
  <c r="D70" i="17" s="1"/>
  <c r="G70" i="17" s="1"/>
  <c r="I70" i="17" s="1"/>
  <c r="I214" i="16"/>
  <c r="J214" i="16" s="1"/>
  <c r="D80" i="17" s="1"/>
  <c r="G80" i="17" s="1"/>
  <c r="I80" i="17" s="1"/>
  <c r="I244" i="16"/>
  <c r="J244" i="16" s="1"/>
  <c r="D90" i="17" s="1"/>
  <c r="G90" i="17" s="1"/>
  <c r="I90" i="17" s="1"/>
  <c r="I274" i="16"/>
  <c r="J274" i="16" s="1"/>
  <c r="D100" i="17" s="1"/>
  <c r="G100" i="17" s="1"/>
  <c r="I100" i="17" s="1"/>
  <c r="I304" i="16"/>
  <c r="J304" i="16" s="1"/>
  <c r="D110" i="17" s="1"/>
  <c r="G110" i="17" s="1"/>
  <c r="I110" i="17" s="1"/>
  <c r="I334" i="16"/>
  <c r="J334" i="16" s="1"/>
  <c r="D120" i="17" s="1"/>
  <c r="G120" i="17" s="1"/>
  <c r="I120" i="17" s="1"/>
  <c r="I364" i="16"/>
  <c r="J364" i="16" s="1"/>
  <c r="D130" i="17" s="1"/>
  <c r="G130" i="17" s="1"/>
  <c r="I130" i="17" s="1"/>
  <c r="I394" i="16"/>
  <c r="J394" i="16" s="1"/>
  <c r="D140" i="17" s="1"/>
  <c r="G140" i="17" s="1"/>
  <c r="I140" i="17" s="1"/>
  <c r="I424" i="16"/>
  <c r="J424" i="16" s="1"/>
  <c r="D150" i="17" s="1"/>
  <c r="G150" i="17" s="1"/>
  <c r="I150" i="17" s="1"/>
  <c r="I454" i="16"/>
  <c r="J454" i="16" s="1"/>
  <c r="D160" i="17" s="1"/>
  <c r="G160" i="17" s="1"/>
  <c r="I160" i="17" s="1"/>
  <c r="I484" i="16"/>
  <c r="J484" i="16" s="1"/>
  <c r="D170" i="17" s="1"/>
  <c r="G170" i="17" s="1"/>
  <c r="I170" i="17" s="1"/>
  <c r="I514" i="16"/>
  <c r="J514" i="16" s="1"/>
  <c r="D180" i="17" s="1"/>
  <c r="G180" i="17" s="1"/>
  <c r="I180" i="17" s="1"/>
  <c r="I544" i="16"/>
  <c r="J544" i="16" s="1"/>
  <c r="D190" i="17" s="1"/>
  <c r="G190" i="17" s="1"/>
  <c r="I190" i="17" s="1"/>
  <c r="I574" i="16"/>
  <c r="J574" i="16" s="1"/>
  <c r="D200" i="17" s="1"/>
  <c r="G200" i="17" s="1"/>
  <c r="I200" i="17" s="1"/>
  <c r="I67" i="16"/>
  <c r="J67" i="16" s="1"/>
  <c r="D31" i="17" s="1"/>
  <c r="G31" i="17" s="1"/>
  <c r="I31" i="17" s="1"/>
  <c r="I97" i="16"/>
  <c r="J97" i="16" s="1"/>
  <c r="D41" i="17" s="1"/>
  <c r="G41" i="17" s="1"/>
  <c r="I41" i="17" s="1"/>
  <c r="I127" i="16"/>
  <c r="J127" i="16" s="1"/>
  <c r="D51" i="17" s="1"/>
  <c r="G51" i="17" s="1"/>
  <c r="I51" i="17" s="1"/>
  <c r="I157" i="16"/>
  <c r="J157" i="16" s="1"/>
  <c r="D61" i="17" s="1"/>
  <c r="G61" i="17" s="1"/>
  <c r="I61" i="17" s="1"/>
  <c r="I187" i="16"/>
  <c r="J187" i="16" s="1"/>
  <c r="D71" i="17" s="1"/>
  <c r="G71" i="17" s="1"/>
  <c r="I71" i="17" s="1"/>
  <c r="I217" i="16"/>
  <c r="J217" i="16" s="1"/>
  <c r="D81" i="17" s="1"/>
  <c r="G81" i="17" s="1"/>
  <c r="I81" i="17" s="1"/>
  <c r="I247" i="16"/>
  <c r="J247" i="16" s="1"/>
  <c r="D91" i="17" s="1"/>
  <c r="G91" i="17" s="1"/>
  <c r="I91" i="17" s="1"/>
  <c r="I277" i="16"/>
  <c r="J277" i="16" s="1"/>
  <c r="D101" i="17" s="1"/>
  <c r="G101" i="17" s="1"/>
  <c r="I101" i="17" s="1"/>
  <c r="I307" i="16"/>
  <c r="J307" i="16" s="1"/>
  <c r="D111" i="17" s="1"/>
  <c r="G111" i="17" s="1"/>
  <c r="I111" i="17" s="1"/>
  <c r="I337" i="16"/>
  <c r="J337" i="16" s="1"/>
  <c r="D121" i="17" s="1"/>
  <c r="G121" i="17" s="1"/>
  <c r="I121" i="17" s="1"/>
  <c r="I367" i="16"/>
  <c r="J367" i="16" s="1"/>
  <c r="D131" i="17" s="1"/>
  <c r="G131" i="17" s="1"/>
  <c r="I131" i="17" s="1"/>
  <c r="I397" i="16"/>
  <c r="J397" i="16" s="1"/>
  <c r="D141" i="17" s="1"/>
  <c r="G141" i="17" s="1"/>
  <c r="I141" i="17" s="1"/>
  <c r="I427" i="16"/>
  <c r="J427" i="16" s="1"/>
  <c r="D151" i="17" s="1"/>
  <c r="G151" i="17" s="1"/>
  <c r="I151" i="17" s="1"/>
  <c r="I457" i="16"/>
  <c r="J457" i="16" s="1"/>
  <c r="D161" i="17" s="1"/>
  <c r="G161" i="17" s="1"/>
  <c r="I161" i="17" s="1"/>
  <c r="I487" i="16"/>
  <c r="J487" i="16" s="1"/>
  <c r="D171" i="17" s="1"/>
  <c r="G171" i="17" s="1"/>
  <c r="I171" i="17" s="1"/>
  <c r="I517" i="16"/>
  <c r="J517" i="16" s="1"/>
  <c r="D181" i="17" s="1"/>
  <c r="G181" i="17" s="1"/>
  <c r="I181" i="17" s="1"/>
  <c r="I547" i="16"/>
  <c r="J547" i="16" s="1"/>
  <c r="D191" i="17" s="1"/>
  <c r="G191" i="17" s="1"/>
  <c r="I191" i="17" s="1"/>
  <c r="I577" i="16"/>
  <c r="J577" i="16" s="1"/>
  <c r="D201" i="17" s="1"/>
  <c r="G201" i="17" s="1"/>
  <c r="I201" i="17" s="1"/>
  <c r="I40" i="16"/>
  <c r="J40" i="16" s="1"/>
  <c r="D22" i="17" s="1"/>
  <c r="G22" i="17" s="1"/>
  <c r="I22" i="17" s="1"/>
  <c r="I70" i="16"/>
  <c r="J70" i="16" s="1"/>
  <c r="D32" i="17" s="1"/>
  <c r="G32" i="17" s="1"/>
  <c r="I32" i="17" s="1"/>
  <c r="I100" i="16"/>
  <c r="J100" i="16" s="1"/>
  <c r="D42" i="17" s="1"/>
  <c r="G42" i="17" s="1"/>
  <c r="I42" i="17" s="1"/>
  <c r="I130" i="16"/>
  <c r="J130" i="16" s="1"/>
  <c r="D52" i="17" s="1"/>
  <c r="G52" i="17" s="1"/>
  <c r="I52" i="17" s="1"/>
  <c r="I160" i="16"/>
  <c r="J160" i="16" s="1"/>
  <c r="D62" i="17" s="1"/>
  <c r="G62" i="17" s="1"/>
  <c r="I62" i="17" s="1"/>
  <c r="I190" i="16"/>
  <c r="J190" i="16" s="1"/>
  <c r="D72" i="17" s="1"/>
  <c r="G72" i="17" s="1"/>
  <c r="I72" i="17" s="1"/>
  <c r="I220" i="16"/>
  <c r="J220" i="16" s="1"/>
  <c r="D82" i="17" s="1"/>
  <c r="G82" i="17" s="1"/>
  <c r="I82" i="17" s="1"/>
  <c r="I250" i="16"/>
  <c r="J250" i="16" s="1"/>
  <c r="D92" i="17" s="1"/>
  <c r="G92" i="17" s="1"/>
  <c r="I92" i="17" s="1"/>
  <c r="I280" i="16"/>
  <c r="J280" i="16" s="1"/>
  <c r="D102" i="17" s="1"/>
  <c r="G102" i="17" s="1"/>
  <c r="I102" i="17" s="1"/>
  <c r="I310" i="16"/>
  <c r="J310" i="16" s="1"/>
  <c r="D112" i="17" s="1"/>
  <c r="G112" i="17" s="1"/>
  <c r="I112" i="17" s="1"/>
  <c r="I340" i="16"/>
  <c r="J340" i="16" s="1"/>
  <c r="D122" i="17" s="1"/>
  <c r="G122" i="17" s="1"/>
  <c r="I122" i="17" s="1"/>
  <c r="I370" i="16"/>
  <c r="J370" i="16" s="1"/>
  <c r="D132" i="17" s="1"/>
  <c r="G132" i="17" s="1"/>
  <c r="I132" i="17" s="1"/>
  <c r="I400" i="16"/>
  <c r="J400" i="16" s="1"/>
  <c r="D142" i="17" s="1"/>
  <c r="G142" i="17" s="1"/>
  <c r="I142" i="17" s="1"/>
  <c r="I430" i="16"/>
  <c r="J430" i="16" s="1"/>
  <c r="D152" i="17" s="1"/>
  <c r="G152" i="17" s="1"/>
  <c r="I152" i="17" s="1"/>
  <c r="I460" i="16"/>
  <c r="J460" i="16" s="1"/>
  <c r="D162" i="17" s="1"/>
  <c r="G162" i="17" s="1"/>
  <c r="I162" i="17" s="1"/>
  <c r="I490" i="16"/>
  <c r="J490" i="16" s="1"/>
  <c r="D172" i="17" s="1"/>
  <c r="G172" i="17" s="1"/>
  <c r="I172" i="17" s="1"/>
  <c r="I520" i="16"/>
  <c r="J520" i="16" s="1"/>
  <c r="D182" i="17" s="1"/>
  <c r="G182" i="17" s="1"/>
  <c r="I182" i="17" s="1"/>
  <c r="I550" i="16"/>
  <c r="J550" i="16" s="1"/>
  <c r="D192" i="17" s="1"/>
  <c r="G192" i="17" s="1"/>
  <c r="I192" i="17" s="1"/>
  <c r="I349" i="16"/>
  <c r="J349" i="16" s="1"/>
  <c r="D125" i="17" s="1"/>
  <c r="G125" i="17" s="1"/>
  <c r="I125" i="17" s="1"/>
  <c r="I439" i="16"/>
  <c r="J439" i="16" s="1"/>
  <c r="D155" i="17" s="1"/>
  <c r="G155" i="17" s="1"/>
  <c r="I155" i="17" s="1"/>
  <c r="I499" i="16"/>
  <c r="J499" i="16" s="1"/>
  <c r="D175" i="17" s="1"/>
  <c r="G175" i="17" s="1"/>
  <c r="I175" i="17" s="1"/>
  <c r="I82" i="16"/>
  <c r="J82" i="16" s="1"/>
  <c r="D36" i="17" s="1"/>
  <c r="G36" i="17" s="1"/>
  <c r="I36" i="17" s="1"/>
  <c r="I142" i="16"/>
  <c r="J142" i="16" s="1"/>
  <c r="D56" i="17" s="1"/>
  <c r="G56" i="17" s="1"/>
  <c r="I56" i="17" s="1"/>
  <c r="I232" i="16"/>
  <c r="J232" i="16" s="1"/>
  <c r="D86" i="17" s="1"/>
  <c r="G86" i="17" s="1"/>
  <c r="I86" i="17" s="1"/>
  <c r="I292" i="16"/>
  <c r="J292" i="16" s="1"/>
  <c r="D106" i="17" s="1"/>
  <c r="G106" i="17" s="1"/>
  <c r="I106" i="17" s="1"/>
  <c r="I412" i="16"/>
  <c r="J412" i="16" s="1"/>
  <c r="D146" i="17" s="1"/>
  <c r="G146" i="17" s="1"/>
  <c r="I146" i="17" s="1"/>
  <c r="I442" i="16"/>
  <c r="J442" i="16" s="1"/>
  <c r="D156" i="17" s="1"/>
  <c r="G156" i="17" s="1"/>
  <c r="I156" i="17" s="1"/>
  <c r="I472" i="16"/>
  <c r="J472" i="16" s="1"/>
  <c r="D166" i="17" s="1"/>
  <c r="G166" i="17" s="1"/>
  <c r="I166" i="17" s="1"/>
  <c r="I502" i="16"/>
  <c r="J502" i="16" s="1"/>
  <c r="D176" i="17" s="1"/>
  <c r="G176" i="17" s="1"/>
  <c r="I176" i="17" s="1"/>
  <c r="I562" i="16"/>
  <c r="J562" i="16" s="1"/>
  <c r="D196" i="17" s="1"/>
  <c r="G196" i="17" s="1"/>
  <c r="I196" i="17" s="1"/>
  <c r="I25" i="16"/>
  <c r="J25" i="16" s="1"/>
  <c r="D17" i="17" s="1"/>
  <c r="G17" i="17" s="1"/>
  <c r="I17" i="17" s="1"/>
  <c r="I37" i="16"/>
  <c r="J37" i="16" s="1"/>
  <c r="D21" i="17" s="1"/>
  <c r="G21" i="17" s="1"/>
  <c r="I21" i="17" s="1"/>
  <c r="I10" i="16"/>
  <c r="J10" i="16" s="1"/>
  <c r="D12" i="17" s="1"/>
  <c r="G12" i="17" s="1"/>
  <c r="I12" i="17" s="1"/>
  <c r="I580" i="16"/>
  <c r="J580" i="16" s="1"/>
  <c r="D202" i="17" s="1"/>
  <c r="G202" i="17" s="1"/>
  <c r="I202" i="17" s="1"/>
  <c r="I112" i="16"/>
  <c r="J112" i="16" s="1"/>
  <c r="D46" i="17" s="1"/>
  <c r="G46" i="17" s="1"/>
  <c r="I46" i="17" s="1"/>
  <c r="I172" i="16"/>
  <c r="J172" i="16" s="1"/>
  <c r="D66" i="17" s="1"/>
  <c r="G66" i="17" s="1"/>
  <c r="I66" i="17" s="1"/>
  <c r="I262" i="16"/>
  <c r="J262" i="16" s="1"/>
  <c r="D96" i="17" s="1"/>
  <c r="G96" i="17" s="1"/>
  <c r="I96" i="17" s="1"/>
  <c r="I352" i="16"/>
  <c r="J352" i="16" s="1"/>
  <c r="D126" i="17" s="1"/>
  <c r="G126" i="17" s="1"/>
  <c r="I126" i="17" s="1"/>
  <c r="I532" i="16"/>
  <c r="J532" i="16" s="1"/>
  <c r="D186" i="17" s="1"/>
  <c r="G186" i="17" s="1"/>
  <c r="I186" i="17" s="1"/>
  <c r="I85" i="16"/>
  <c r="J85" i="16" s="1"/>
  <c r="D37" i="17" s="1"/>
  <c r="G37" i="17" s="1"/>
  <c r="I37" i="17" s="1"/>
  <c r="I145" i="16"/>
  <c r="J145" i="16" s="1"/>
  <c r="D57" i="17" s="1"/>
  <c r="G57" i="17" s="1"/>
  <c r="I57" i="17" s="1"/>
  <c r="I205" i="16"/>
  <c r="J205" i="16" s="1"/>
  <c r="D77" i="17" s="1"/>
  <c r="G77" i="17" s="1"/>
  <c r="I77" i="17" s="1"/>
  <c r="I265" i="16"/>
  <c r="J265" i="16" s="1"/>
  <c r="D97" i="17" s="1"/>
  <c r="G97" i="17" s="1"/>
  <c r="I97" i="17" s="1"/>
  <c r="I325" i="16"/>
  <c r="J325" i="16" s="1"/>
  <c r="D117" i="17" s="1"/>
  <c r="G117" i="17" s="1"/>
  <c r="I117" i="17" s="1"/>
  <c r="I385" i="16"/>
  <c r="J385" i="16" s="1"/>
  <c r="D137" i="17" s="1"/>
  <c r="G137" i="17" s="1"/>
  <c r="I137" i="17" s="1"/>
  <c r="I445" i="16"/>
  <c r="J445" i="16" s="1"/>
  <c r="D157" i="17" s="1"/>
  <c r="G157" i="17" s="1"/>
  <c r="I157" i="17" s="1"/>
  <c r="I505" i="16"/>
  <c r="J505" i="16" s="1"/>
  <c r="D177" i="17" s="1"/>
  <c r="G177" i="17" s="1"/>
  <c r="I177" i="17" s="1"/>
  <c r="I211" i="16"/>
  <c r="J211" i="16" s="1"/>
  <c r="D79" i="17" s="1"/>
  <c r="G79" i="17" s="1"/>
  <c r="I79" i="17" s="1"/>
  <c r="I331" i="16"/>
  <c r="J331" i="16" s="1"/>
  <c r="D119" i="17" s="1"/>
  <c r="G119" i="17" s="1"/>
  <c r="I119" i="17" s="1"/>
  <c r="I451" i="16"/>
  <c r="J451" i="16" s="1"/>
  <c r="D159" i="17" s="1"/>
  <c r="G159" i="17" s="1"/>
  <c r="I159" i="17" s="1"/>
  <c r="I13" i="16"/>
  <c r="J13" i="16" s="1"/>
  <c r="D13" i="17" s="1"/>
  <c r="G13" i="17" s="1"/>
  <c r="I13" i="17" s="1"/>
  <c r="I43" i="16"/>
  <c r="J43" i="16" s="1"/>
  <c r="D23" i="17" s="1"/>
  <c r="G23" i="17" s="1"/>
  <c r="I23" i="17" s="1"/>
  <c r="I73" i="16"/>
  <c r="J73" i="16" s="1"/>
  <c r="D33" i="17" s="1"/>
  <c r="G33" i="17" s="1"/>
  <c r="I33" i="17" s="1"/>
  <c r="I103" i="16"/>
  <c r="J103" i="16" s="1"/>
  <c r="D43" i="17" s="1"/>
  <c r="G43" i="17" s="1"/>
  <c r="I43" i="17" s="1"/>
  <c r="I133" i="16"/>
  <c r="J133" i="16" s="1"/>
  <c r="D53" i="17" s="1"/>
  <c r="G53" i="17" s="1"/>
  <c r="I53" i="17" s="1"/>
  <c r="I163" i="16"/>
  <c r="J163" i="16" s="1"/>
  <c r="D63" i="17" s="1"/>
  <c r="G63" i="17" s="1"/>
  <c r="I63" i="17" s="1"/>
  <c r="I193" i="16"/>
  <c r="J193" i="16" s="1"/>
  <c r="D73" i="17" s="1"/>
  <c r="G73" i="17" s="1"/>
  <c r="I73" i="17" s="1"/>
  <c r="I223" i="16"/>
  <c r="J223" i="16" s="1"/>
  <c r="D83" i="17" s="1"/>
  <c r="G83" i="17" s="1"/>
  <c r="I83" i="17" s="1"/>
  <c r="I253" i="16"/>
  <c r="J253" i="16" s="1"/>
  <c r="D93" i="17" s="1"/>
  <c r="G93" i="17" s="1"/>
  <c r="I93" i="17" s="1"/>
  <c r="I283" i="16"/>
  <c r="J283" i="16" s="1"/>
  <c r="D103" i="17" s="1"/>
  <c r="G103" i="17" s="1"/>
  <c r="I103" i="17" s="1"/>
  <c r="I313" i="16"/>
  <c r="J313" i="16" s="1"/>
  <c r="D113" i="17" s="1"/>
  <c r="G113" i="17" s="1"/>
  <c r="I113" i="17" s="1"/>
  <c r="I343" i="16"/>
  <c r="J343" i="16" s="1"/>
  <c r="D123" i="17" s="1"/>
  <c r="G123" i="17" s="1"/>
  <c r="I123" i="17" s="1"/>
  <c r="I373" i="16"/>
  <c r="J373" i="16" s="1"/>
  <c r="D133" i="17" s="1"/>
  <c r="G133" i="17" s="1"/>
  <c r="I133" i="17" s="1"/>
  <c r="I403" i="16"/>
  <c r="J403" i="16" s="1"/>
  <c r="D143" i="17" s="1"/>
  <c r="G143" i="17" s="1"/>
  <c r="I143" i="17" s="1"/>
  <c r="I433" i="16"/>
  <c r="J433" i="16" s="1"/>
  <c r="D153" i="17" s="1"/>
  <c r="G153" i="17" s="1"/>
  <c r="I153" i="17" s="1"/>
  <c r="I463" i="16"/>
  <c r="J463" i="16" s="1"/>
  <c r="D163" i="17" s="1"/>
  <c r="G163" i="17" s="1"/>
  <c r="I163" i="17" s="1"/>
  <c r="I493" i="16"/>
  <c r="J493" i="16" s="1"/>
  <c r="D173" i="17" s="1"/>
  <c r="G173" i="17" s="1"/>
  <c r="I173" i="17" s="1"/>
  <c r="I523" i="16"/>
  <c r="J523" i="16" s="1"/>
  <c r="D183" i="17" s="1"/>
  <c r="G183" i="17" s="1"/>
  <c r="I183" i="17" s="1"/>
  <c r="I553" i="16"/>
  <c r="J553" i="16" s="1"/>
  <c r="D193" i="17" s="1"/>
  <c r="G193" i="17" s="1"/>
  <c r="I193" i="17" s="1"/>
  <c r="I7" i="16"/>
  <c r="J7" i="16" s="1"/>
  <c r="D11" i="17" s="1"/>
  <c r="G11" i="17" s="1"/>
  <c r="I11" i="17" s="1"/>
  <c r="I16" i="16"/>
  <c r="J16" i="16" s="1"/>
  <c r="D14" i="17" s="1"/>
  <c r="G14" i="17" s="1"/>
  <c r="I14" i="17" s="1"/>
  <c r="I46" i="16"/>
  <c r="J46" i="16" s="1"/>
  <c r="D24" i="17" s="1"/>
  <c r="G24" i="17" s="1"/>
  <c r="I24" i="17" s="1"/>
  <c r="I76" i="16"/>
  <c r="J76" i="16" s="1"/>
  <c r="D34" i="17" s="1"/>
  <c r="G34" i="17" s="1"/>
  <c r="I34" i="17" s="1"/>
  <c r="I106" i="16"/>
  <c r="J106" i="16" s="1"/>
  <c r="D44" i="17" s="1"/>
  <c r="G44" i="17" s="1"/>
  <c r="I44" i="17" s="1"/>
  <c r="I136" i="16"/>
  <c r="J136" i="16" s="1"/>
  <c r="D54" i="17" s="1"/>
  <c r="G54" i="17" s="1"/>
  <c r="I54" i="17" s="1"/>
  <c r="I166" i="16"/>
  <c r="J166" i="16" s="1"/>
  <c r="D64" i="17" s="1"/>
  <c r="G64" i="17" s="1"/>
  <c r="I64" i="17" s="1"/>
  <c r="I196" i="16"/>
  <c r="J196" i="16" s="1"/>
  <c r="D74" i="17" s="1"/>
  <c r="G74" i="17" s="1"/>
  <c r="I74" i="17" s="1"/>
  <c r="I226" i="16"/>
  <c r="J226" i="16" s="1"/>
  <c r="D84" i="17" s="1"/>
  <c r="G84" i="17" s="1"/>
  <c r="I84" i="17" s="1"/>
  <c r="I256" i="16"/>
  <c r="J256" i="16" s="1"/>
  <c r="D94" i="17" s="1"/>
  <c r="G94" i="17" s="1"/>
  <c r="I94" i="17" s="1"/>
  <c r="I286" i="16"/>
  <c r="J286" i="16" s="1"/>
  <c r="D104" i="17" s="1"/>
  <c r="G104" i="17" s="1"/>
  <c r="I104" i="17" s="1"/>
  <c r="I316" i="16"/>
  <c r="J316" i="16" s="1"/>
  <c r="D114" i="17" s="1"/>
  <c r="G114" i="17" s="1"/>
  <c r="I114" i="17" s="1"/>
  <c r="I346" i="16"/>
  <c r="J346" i="16" s="1"/>
  <c r="D124" i="17" s="1"/>
  <c r="G124" i="17" s="1"/>
  <c r="I124" i="17" s="1"/>
  <c r="I376" i="16"/>
  <c r="J376" i="16" s="1"/>
  <c r="D134" i="17" s="1"/>
  <c r="G134" i="17" s="1"/>
  <c r="I134" i="17" s="1"/>
  <c r="I406" i="16"/>
  <c r="J406" i="16" s="1"/>
  <c r="D144" i="17" s="1"/>
  <c r="G144" i="17" s="1"/>
  <c r="I144" i="17" s="1"/>
  <c r="I466" i="16"/>
  <c r="J466" i="16" s="1"/>
  <c r="D164" i="17" s="1"/>
  <c r="G164" i="17" s="1"/>
  <c r="I164" i="17" s="1"/>
  <c r="I496" i="16"/>
  <c r="J496" i="16" s="1"/>
  <c r="D174" i="17" s="1"/>
  <c r="G174" i="17" s="1"/>
  <c r="I174" i="17" s="1"/>
  <c r="I526" i="16"/>
  <c r="J526" i="16" s="1"/>
  <c r="D184" i="17" s="1"/>
  <c r="G184" i="17" s="1"/>
  <c r="I184" i="17" s="1"/>
  <c r="I556" i="16"/>
  <c r="J556" i="16" s="1"/>
  <c r="D194" i="17" s="1"/>
  <c r="G194" i="17" s="1"/>
  <c r="I194" i="17" s="1"/>
  <c r="I19" i="16"/>
  <c r="J19" i="16" s="1"/>
  <c r="D15" i="17" s="1"/>
  <c r="G15" i="17" s="1"/>
  <c r="I15" i="17" s="1"/>
  <c r="I49" i="16"/>
  <c r="J49" i="16" s="1"/>
  <c r="D25" i="17" s="1"/>
  <c r="G25" i="17" s="1"/>
  <c r="I25" i="17" s="1"/>
  <c r="I79" i="16"/>
  <c r="J79" i="16" s="1"/>
  <c r="D35" i="17" s="1"/>
  <c r="G35" i="17" s="1"/>
  <c r="I35" i="17" s="1"/>
  <c r="I109" i="16"/>
  <c r="J109" i="16" s="1"/>
  <c r="D45" i="17" s="1"/>
  <c r="G45" i="17" s="1"/>
  <c r="I45" i="17" s="1"/>
  <c r="I139" i="16"/>
  <c r="J139" i="16" s="1"/>
  <c r="D55" i="17" s="1"/>
  <c r="G55" i="17" s="1"/>
  <c r="I55" i="17" s="1"/>
  <c r="I169" i="16"/>
  <c r="J169" i="16" s="1"/>
  <c r="D65" i="17" s="1"/>
  <c r="G65" i="17" s="1"/>
  <c r="I65" i="17" s="1"/>
  <c r="I199" i="16"/>
  <c r="J199" i="16" s="1"/>
  <c r="D75" i="17" s="1"/>
  <c r="G75" i="17" s="1"/>
  <c r="I75" i="17" s="1"/>
  <c r="I229" i="16"/>
  <c r="J229" i="16" s="1"/>
  <c r="D85" i="17" s="1"/>
  <c r="G85" i="17" s="1"/>
  <c r="I85" i="17" s="1"/>
  <c r="I259" i="16"/>
  <c r="J259" i="16" s="1"/>
  <c r="D95" i="17" s="1"/>
  <c r="G95" i="17" s="1"/>
  <c r="I95" i="17" s="1"/>
  <c r="I289" i="16"/>
  <c r="J289" i="16" s="1"/>
  <c r="D105" i="17" s="1"/>
  <c r="G105" i="17" s="1"/>
  <c r="I105" i="17" s="1"/>
  <c r="I319" i="16"/>
  <c r="J319" i="16" s="1"/>
  <c r="D115" i="17" s="1"/>
  <c r="G115" i="17" s="1"/>
  <c r="I115" i="17" s="1"/>
  <c r="I379" i="16"/>
  <c r="J379" i="16" s="1"/>
  <c r="D135" i="17" s="1"/>
  <c r="G135" i="17" s="1"/>
  <c r="I135" i="17" s="1"/>
  <c r="I409" i="16"/>
  <c r="J409" i="16" s="1"/>
  <c r="D145" i="17" s="1"/>
  <c r="G145" i="17" s="1"/>
  <c r="I145" i="17" s="1"/>
  <c r="I469" i="16"/>
  <c r="J469" i="16" s="1"/>
  <c r="D165" i="17" s="1"/>
  <c r="G165" i="17" s="1"/>
  <c r="I165" i="17" s="1"/>
  <c r="I529" i="16"/>
  <c r="J529" i="16" s="1"/>
  <c r="D185" i="17" s="1"/>
  <c r="G185" i="17" s="1"/>
  <c r="I185" i="17" s="1"/>
  <c r="I22" i="16"/>
  <c r="J22" i="16" s="1"/>
  <c r="D16" i="17" s="1"/>
  <c r="G16" i="17" s="1"/>
  <c r="I16" i="17" s="1"/>
  <c r="I535" i="16"/>
  <c r="J535" i="16" s="1"/>
  <c r="D187" i="17" s="1"/>
  <c r="G187" i="17" s="1"/>
  <c r="I187" i="17" s="1"/>
  <c r="I301" i="16"/>
  <c r="J301" i="16" s="1"/>
  <c r="D109" i="17" s="1"/>
  <c r="G109" i="17" s="1"/>
  <c r="I109" i="17" s="1"/>
  <c r="I481" i="16"/>
  <c r="J481" i="16" s="1"/>
  <c r="D169" i="17" s="1"/>
  <c r="G169" i="17" s="1"/>
  <c r="I169" i="17" s="1"/>
  <c r="I436" i="16"/>
  <c r="J436" i="16" s="1"/>
  <c r="D154" i="17" s="1"/>
  <c r="G154" i="17" s="1"/>
  <c r="I154" i="17" s="1"/>
  <c r="I559" i="16"/>
  <c r="J559" i="16" s="1"/>
  <c r="D195" i="17" s="1"/>
  <c r="G195" i="17" s="1"/>
  <c r="I195" i="17" s="1"/>
  <c r="I52" i="16"/>
  <c r="J52" i="16" s="1"/>
  <c r="D26" i="17" s="1"/>
  <c r="G26" i="17" s="1"/>
  <c r="I26" i="17" s="1"/>
  <c r="I202" i="16"/>
  <c r="J202" i="16" s="1"/>
  <c r="D76" i="17" s="1"/>
  <c r="G76" i="17" s="1"/>
  <c r="I76" i="17" s="1"/>
  <c r="I322" i="16"/>
  <c r="J322" i="16" s="1"/>
  <c r="D116" i="17" s="1"/>
  <c r="G116" i="17" s="1"/>
  <c r="I116" i="17" s="1"/>
  <c r="I382" i="16"/>
  <c r="J382" i="16" s="1"/>
  <c r="D136" i="17" s="1"/>
  <c r="G136" i="17" s="1"/>
  <c r="I136" i="17" s="1"/>
  <c r="I55" i="16"/>
  <c r="J55" i="16" s="1"/>
  <c r="D27" i="17" s="1"/>
  <c r="G27" i="17" s="1"/>
  <c r="I27" i="17" s="1"/>
  <c r="I115" i="16"/>
  <c r="J115" i="16" s="1"/>
  <c r="D47" i="17" s="1"/>
  <c r="G47" i="17" s="1"/>
  <c r="I47" i="17" s="1"/>
  <c r="I175" i="16"/>
  <c r="J175" i="16" s="1"/>
  <c r="D67" i="17" s="1"/>
  <c r="G67" i="17" s="1"/>
  <c r="I67" i="17" s="1"/>
  <c r="I235" i="16"/>
  <c r="J235" i="16" s="1"/>
  <c r="D87" i="17" s="1"/>
  <c r="G87" i="17" s="1"/>
  <c r="I87" i="17" s="1"/>
  <c r="I295" i="16"/>
  <c r="J295" i="16" s="1"/>
  <c r="D107" i="17" s="1"/>
  <c r="G107" i="17" s="1"/>
  <c r="I107" i="17" s="1"/>
  <c r="I355" i="16"/>
  <c r="J355" i="16" s="1"/>
  <c r="D127" i="17" s="1"/>
  <c r="G127" i="17" s="1"/>
  <c r="I127" i="17" s="1"/>
  <c r="I415" i="16"/>
  <c r="J415" i="16" s="1"/>
  <c r="D147" i="17" s="1"/>
  <c r="G147" i="17" s="1"/>
  <c r="I147" i="17" s="1"/>
  <c r="I475" i="16"/>
  <c r="J475" i="16" s="1"/>
  <c r="D167" i="17" s="1"/>
  <c r="G167" i="17" s="1"/>
  <c r="I167" i="17" s="1"/>
  <c r="I565" i="16"/>
  <c r="J565" i="16" s="1"/>
  <c r="D197" i="17" s="1"/>
  <c r="G197" i="17" s="1"/>
  <c r="I197" i="17" s="1"/>
  <c r="I271" i="16"/>
  <c r="J271" i="16" s="1"/>
  <c r="D99" i="17" s="1"/>
  <c r="G99" i="17" s="1"/>
  <c r="I99" i="17" s="1"/>
  <c r="I361" i="16"/>
  <c r="J361" i="16" s="1"/>
  <c r="D129" i="17" s="1"/>
  <c r="G129" i="17" s="1"/>
  <c r="I129" i="17" s="1"/>
  <c r="I421" i="16"/>
  <c r="J421" i="16" s="1"/>
  <c r="D149" i="17" s="1"/>
  <c r="G149" i="17" s="1"/>
  <c r="I149" i="17" s="1"/>
  <c r="I541" i="16"/>
  <c r="J541" i="16" s="1"/>
  <c r="D189" i="17" s="1"/>
  <c r="G189" i="17" s="1"/>
  <c r="I189" i="17" s="1"/>
  <c r="C42" i="13" a="1"/>
  <c r="C42" i="13" s="1"/>
  <c r="C41" i="13" a="1"/>
  <c r="C41" i="13" s="1"/>
  <c r="C40" i="13" a="1"/>
  <c r="C40" i="13" s="1"/>
  <c r="F8" i="11"/>
  <c r="F26" i="11"/>
  <c r="G27" i="11" s="1"/>
  <c r="F23" i="11"/>
  <c r="G24" i="11" s="1"/>
  <c r="F20" i="11"/>
  <c r="F17" i="11"/>
  <c r="G17" i="11" s="1"/>
  <c r="F14" i="11"/>
  <c r="G15" i="11" s="1"/>
  <c r="F11" i="11"/>
  <c r="G11" i="14" l="1"/>
  <c r="H11" i="14" s="1"/>
  <c r="K11" i="14" s="1"/>
  <c r="G14" i="14"/>
  <c r="H14" i="14" s="1"/>
  <c r="K14" i="14" s="1"/>
  <c r="G8" i="14"/>
  <c r="H8" i="14" s="1"/>
  <c r="K8" i="14" s="1"/>
  <c r="G10" i="11"/>
  <c r="G11" i="11"/>
  <c r="H10" i="11"/>
  <c r="G13" i="11"/>
  <c r="G14" i="11"/>
  <c r="G12" i="11"/>
  <c r="G19" i="11"/>
  <c r="G28" i="11"/>
  <c r="G18" i="11"/>
  <c r="G16" i="11"/>
  <c r="G26" i="11"/>
  <c r="F38" i="11"/>
  <c r="G8" i="11"/>
  <c r="G9" i="11"/>
  <c r="G22" i="11"/>
  <c r="G21" i="11"/>
  <c r="G20" i="11"/>
  <c r="G23" i="11"/>
  <c r="G25" i="11"/>
  <c r="F34" i="11" l="1"/>
  <c r="C42" i="11" a="1"/>
  <c r="C42" i="11" s="1"/>
  <c r="C40" i="11" a="1"/>
  <c r="C40" i="11" s="1"/>
  <c r="F35" i="11"/>
  <c r="F36" i="11"/>
  <c r="F37" i="11"/>
  <c r="H22" i="11"/>
  <c r="H13" i="11"/>
  <c r="H25" i="11"/>
  <c r="H19" i="11"/>
  <c r="H16" i="11"/>
  <c r="P43" i="7" l="1"/>
  <c r="E40" i="7"/>
  <c r="P27" i="7" s="1"/>
  <c r="P38" i="7"/>
  <c r="P23" i="7"/>
  <c r="P22" i="7"/>
  <c r="P21" i="7"/>
  <c r="E21" i="7"/>
  <c r="E22" i="7" l="1"/>
  <c r="E23" i="7" s="1"/>
  <c r="E26" i="7" l="1"/>
  <c r="J21" i="7"/>
  <c r="E27" i="7"/>
  <c r="E33" i="7" l="1"/>
  <c r="E29" i="7"/>
  <c r="E32" i="7" l="1"/>
  <c r="J26" i="7"/>
  <c r="J27" i="7"/>
  <c r="E34" i="7" l="1"/>
  <c r="J33" i="7" s="1"/>
  <c r="E35" i="7" l="1"/>
  <c r="J32" i="7" s="1"/>
  <c r="E39" i="7" s="1"/>
  <c r="P26" i="7" l="1"/>
  <c r="E41" i="7"/>
  <c r="P28" i="7"/>
  <c r="E43" i="7"/>
  <c r="D42" i="7" s="1"/>
  <c r="P29" i="7" l="1"/>
  <c r="J40" i="7"/>
  <c r="J39" i="7"/>
  <c r="J41" i="7"/>
  <c r="J42" i="7"/>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<sst xmlns="http://schemas.openxmlformats.org/spreadsheetml/2006/main" count="343" uniqueCount="208">
  <si>
    <t>Evaluation of Library qPCR Standards</t>
  </si>
  <si>
    <t>Enter the Ct scores of the six standards into the fields highlighted in green (column C).</t>
  </si>
  <si>
    <t>If the Ct score for any replicate varies by more than +/- 0.25 from the other two values (column G), move the outlier to "Outliers" (column D), so it is no longer used in calculations.</t>
  </si>
  <si>
    <t>If the spacing between any two standards is less than 3.1 cycles or more than 3.6 cycles, those data points (and any library samples falling between those data points) are not reliable.</t>
  </si>
  <si>
    <t>Standard</t>
  </si>
  <si>
    <t>Ct</t>
  </si>
  <si>
    <t>Outliers</t>
  </si>
  <si>
    <t>Conc in pM</t>
  </si>
  <si>
    <t>Average Ct</t>
  </si>
  <si>
    <t>Difference</t>
  </si>
  <si>
    <t>Delta Ct</t>
  </si>
  <si>
    <t xml:space="preserve">Standard 1 </t>
  </si>
  <si>
    <t>-</t>
  </si>
  <si>
    <t>Standard 2</t>
  </si>
  <si>
    <t xml:space="preserve">Standard 3 </t>
  </si>
  <si>
    <t>Standard 4</t>
  </si>
  <si>
    <t>Standard 5</t>
  </si>
  <si>
    <t>Standard 6</t>
  </si>
  <si>
    <t>NTC</t>
  </si>
  <si>
    <t>Standard Curve and Reaction Efficiency</t>
  </si>
  <si>
    <t>Log Conc</t>
  </si>
  <si>
    <t>Standard 1</t>
  </si>
  <si>
    <t>Standard 3</t>
  </si>
  <si>
    <t>Efficiency:</t>
  </si>
  <si>
    <t>Slope:</t>
  </si>
  <si>
    <t>R-squared:</t>
  </si>
  <si>
    <t>Should be between 0.99 and 1.00</t>
  </si>
  <si>
    <t>Intercept:</t>
  </si>
  <si>
    <t>Evaluation of Library Raw Data</t>
  </si>
  <si>
    <t>If the Ct score for any replicate varies by more than +/- 0.25 from the other two values (column F), move the outlier to "Outliers" (column D), so it no longer is used in calculations.</t>
  </si>
  <si>
    <t>Library ID</t>
  </si>
  <si>
    <t>log(Conc)</t>
  </si>
  <si>
    <t>Diluted, Uncorrected Library Concentration (pM)</t>
  </si>
  <si>
    <t>Library Concentration and Dilution Calculator</t>
  </si>
  <si>
    <t>*Use the suggested total fragment length (as listed on the right side for different assays), or experimentally determined average fragment lengths for the individual libraries.</t>
  </si>
  <si>
    <t>Target Library Concentration (nM)</t>
  </si>
  <si>
    <t>Suggested size-adjustment correction factors:</t>
  </si>
  <si>
    <t xml:space="preserve">Tube </t>
  </si>
  <si>
    <t>Dilution factor</t>
  </si>
  <si>
    <t>Average Fragment Length (bp)*</t>
  </si>
  <si>
    <t>Undiluted Library Concentration (nM)</t>
  </si>
  <si>
    <t>Library Volume for Dilution (µL)</t>
  </si>
  <si>
    <t>Volume 10mM Tris-HCl pH 8.0 (µL)</t>
  </si>
  <si>
    <t>Assay (Input Type)</t>
  </si>
  <si>
    <t>Estimated total fragment length (bp)**</t>
  </si>
  <si>
    <t>FusionPlex® (RNA/TNA)</t>
  </si>
  <si>
    <t>VariantPlex® (DNA/TNA - High Quality (e.g. fresh tissue))</t>
  </si>
  <si>
    <t>VariantPlex® (DNA/TNA - Low Quality (e.g. FFPE))</t>
  </si>
  <si>
    <t>LiquidPlex® (ctDNA/cfDNA)</t>
  </si>
  <si>
    <t>Immunoverse™ (RNA/TNA)</t>
  </si>
  <si>
    <t>KAPA standard size (bp)</t>
  </si>
  <si>
    <t>** includes 157 bp adapter length</t>
  </si>
  <si>
    <t>A fragment size correction is required to accurately calculate library concentrations using KAPA Library Quantification Kits. Expected fragment lengths for Anchored Multiplex PCR (AMP™) libraries are listed above. These values can be used instead of determining the fragment length experimentally, and may require optimization for optimal loading.</t>
  </si>
  <si>
    <t>Library Pooling Calculator</t>
  </si>
  <si>
    <t>Fill out cells in green (cells C10-11, columns C-D) with the appropriate information.</t>
  </si>
  <si>
    <t>Red cells indicate volumes &lt; 2 µL. Consider increasing the "Target Pool Volume" to avoid pipetting volumes &lt; 2 µL.</t>
  </si>
  <si>
    <t>The value calculated for "Total Reads Required" (cell I18) should be used to determine the appropriate Illumina® flow cell.</t>
  </si>
  <si>
    <t>"Reads Required" (column C) is panel specific and can be found in the Product Insert.</t>
  </si>
  <si>
    <t>Replace the values in rows 14-21 with values specific to the quantified libraries.</t>
  </si>
  <si>
    <t>Target Pool Volume (µL)</t>
  </si>
  <si>
    <t>Target Pool Concentration (nM)</t>
  </si>
  <si>
    <t>Reads Required (M)</t>
  </si>
  <si>
    <t>Diluted Library Concentration      (nM, size corrected)</t>
  </si>
  <si>
    <t>Average Fragment Length (bp)</t>
  </si>
  <si>
    <t>% of Total Reads</t>
  </si>
  <si>
    <t>Volume of Library to Add to Pool (µL)</t>
  </si>
  <si>
    <t>Volume 10mM Tris-HCl, pH 8.0 to Add to Pool (µL)</t>
  </si>
  <si>
    <t>Total Reads Required (M)</t>
  </si>
  <si>
    <t xml:space="preserve"> Average Fragment Length of the Pool (bp)*</t>
  </si>
  <si>
    <t>Illumina® Platform</t>
  </si>
  <si>
    <t>Expected Reads Passing Filter (M)**</t>
  </si>
  <si>
    <t>Illumina® NextSeq 550 Mid-Output Kit</t>
  </si>
  <si>
    <t>Illumina® NextSeq 550 High-Output Kit</t>
  </si>
  <si>
    <t>Illumina® MiSeq v2</t>
  </si>
  <si>
    <t>Illumina® MiSeq v3</t>
  </si>
  <si>
    <t>**adjusted based on standard, platform specific PhiX% recommendation</t>
  </si>
  <si>
    <t>Evaluation of Pool qPCR Standards</t>
  </si>
  <si>
    <t>If the Ct score for any replicate varies by more than +/- 0.25 from the other two values (column G), move the outlier to "Outliers" (column D), so it no longer is used in calculations.</t>
  </si>
  <si>
    <t>Evaluation of Pool Raw Data and Pool Concentration Calculator</t>
  </si>
  <si>
    <t>Enter the appropriate information into the columns highlighted in green (columns B, C, I, and J).</t>
  </si>
  <si>
    <t>*The average fragment length for the pool is calculated based on library fragment length and proportion of pool in cell I21 of the Library Pooling Calculator tab</t>
  </si>
  <si>
    <t>Pool ID</t>
  </si>
  <si>
    <t>Diluted, Uncorrected Pool Concentration (pM)</t>
  </si>
  <si>
    <t>Undiluted Pool Concentration (nM)</t>
  </si>
  <si>
    <t>Optional if using Qubit for pool quantification:</t>
  </si>
  <si>
    <t>The green box is prefilled with exemplary values to demonstrate the use of the table. Replace these values with values appropriate to the specific situation.</t>
  </si>
  <si>
    <t>Qubit quantification, nM</t>
  </si>
  <si>
    <t>Correction factor</t>
  </si>
  <si>
    <t>Calculated pool quanitification, nM</t>
  </si>
  <si>
    <t xml:space="preserve">If using the Illumina NextSeq2000 or MiSeqi100 platforms, for best results, use the Sequencing Accessory Kit for Illumina (Cat: 10029962, Protocol: RA-DOC-620) for pre-treatment of library pool prior to loading the sequencer. </t>
  </si>
  <si>
    <t>Sequencer Loading Calculator for Illumina Nextseq 500/550 and MiSeq platforms</t>
  </si>
  <si>
    <r>
      <t>Enter appropriate values in the green box. Follow the steps in the blue box. Red text</t>
    </r>
    <r>
      <rPr>
        <sz val="12"/>
        <color rgb="FFFF0000"/>
        <rFont val="Arial (Body)"/>
      </rPr>
      <t xml:space="preserve"> in any box indicates incompatible loading conditions.</t>
    </r>
  </si>
  <si>
    <t>The green box is prefilled with exemplary values for a NextSeq 500/550 sequencing run to demonstrate the use of the table. Replace these values with values appropriate to the specific situation.</t>
  </si>
  <si>
    <t>Loading Conditions</t>
  </si>
  <si>
    <t>Recommendations*</t>
  </si>
  <si>
    <t>Parameters for final loading</t>
  </si>
  <si>
    <t>MiSeq</t>
  </si>
  <si>
    <t>Final pool concentration (nM):</t>
  </si>
  <si>
    <t>Desired loading conc. (pM):</t>
  </si>
  <si>
    <t>Loading concentration</t>
  </si>
  <si>
    <t>6 - 20 pM (for V3 kit)</t>
  </si>
  <si>
    <t>Desired loading volume (μL):</t>
  </si>
  <si>
    <t>PhiX Spike-in**</t>
  </si>
  <si>
    <t>5%</t>
  </si>
  <si>
    <t>Parameters for denaturing step</t>
  </si>
  <si>
    <t>Desired PhiX (%):</t>
  </si>
  <si>
    <t>NextSeq 500/550</t>
  </si>
  <si>
    <t>Desired denaturing concentration (nM):</t>
  </si>
  <si>
    <t>Conc. PhiX, denat. &amp; dilut. (pM):</t>
  </si>
  <si>
    <t>1.0 - 1.8 pM</t>
  </si>
  <si>
    <t>Desired pool volume for denaturation (μL):</t>
  </si>
  <si>
    <t>10 - 20%</t>
  </si>
  <si>
    <t xml:space="preserve"> (4 nM and 10 μL recommended)</t>
  </si>
  <si>
    <t>*Ideal loading concentrations need to be determined empirically.</t>
  </si>
  <si>
    <t xml:space="preserve">**If libraries were prepared using liquid adapters, PhiX spike-in can be reduced to 1-2%. </t>
  </si>
  <si>
    <r>
      <t xml:space="preserve">Do not edit anything below this point. Follow the steps under "Preparation instructions" below. </t>
    </r>
    <r>
      <rPr>
        <sz val="12"/>
        <color theme="1"/>
        <rFont val="Arial (Body)"/>
      </rPr>
      <t>These instructions are of an off-instrument denaturation process.</t>
    </r>
  </si>
  <si>
    <t>Preparation Instructions</t>
  </si>
  <si>
    <t>Stepwise Review</t>
  </si>
  <si>
    <t>Final Review</t>
  </si>
  <si>
    <t>Tube 1</t>
  </si>
  <si>
    <t>1)</t>
  </si>
  <si>
    <t>Dilute final pool</t>
  </si>
  <si>
    <t>μL</t>
  </si>
  <si>
    <t>Concentrations after Step 1</t>
  </si>
  <si>
    <t>Reference</t>
  </si>
  <si>
    <t>Add final pool</t>
  </si>
  <si>
    <t>Pooled library DNA (pM)</t>
  </si>
  <si>
    <t>Target pmols library</t>
  </si>
  <si>
    <t>Add H2O</t>
  </si>
  <si>
    <t>NaOH (mM)</t>
  </si>
  <si>
    <t>Target pmols PhiX</t>
  </si>
  <si>
    <t>Step 1 final voume (μL)</t>
  </si>
  <si>
    <t>Target pmols total DNA</t>
  </si>
  <si>
    <t>2)</t>
  </si>
  <si>
    <t>Denature diluted final pool</t>
  </si>
  <si>
    <t>Concentrations after Step 2</t>
  </si>
  <si>
    <t>Check</t>
  </si>
  <si>
    <t>Diluted final pool from Step 1</t>
  </si>
  <si>
    <t>Pooled Library DNA (pM)</t>
  </si>
  <si>
    <t>Calc. pmols Library</t>
  </si>
  <si>
    <t>200 mM NaOH</t>
  </si>
  <si>
    <t>Calc. pmols PhiX</t>
  </si>
  <si>
    <t>Incubate for 5 minutes at room temperature</t>
  </si>
  <si>
    <t>Calc. pmols Total DNA</t>
  </si>
  <si>
    <t>Step 2 final volume (μL)</t>
  </si>
  <si>
    <t>Calc. total DNA (pM)</t>
  </si>
  <si>
    <t>* Ensure the cells above are green before moving forward.</t>
  </si>
  <si>
    <t>3)</t>
  </si>
  <si>
    <t>Neutralize and dilute</t>
  </si>
  <si>
    <t>Concentrations after Step 3</t>
  </si>
  <si>
    <t>Denatured final pool from Step 2</t>
  </si>
  <si>
    <t>200 mM Tris pH 7.0</t>
  </si>
  <si>
    <t>Useful Solution Recipes</t>
  </si>
  <si>
    <t>Hyb Buffer</t>
  </si>
  <si>
    <t>Step 3 and Tube 1 final volume (μL)</t>
  </si>
  <si>
    <t>5 M NaOH (μL)</t>
  </si>
  <si>
    <t>Tube 2</t>
  </si>
  <si>
    <t>H2O (μL)</t>
  </si>
  <si>
    <t>4)</t>
  </si>
  <si>
    <t>Add denatured PhiX and dilute to loading conc.</t>
  </si>
  <si>
    <t>Concentrations after Step 4</t>
  </si>
  <si>
    <t>Final Vol. (μL)</t>
  </si>
  <si>
    <t>Diluted/denatured pool from Step 3 Tube 1</t>
  </si>
  <si>
    <t xml:space="preserve">PhiX </t>
  </si>
  <si>
    <t>PhiX DNA (pM)</t>
  </si>
  <si>
    <t>1 M Tris pH 7.0 (μL)</t>
  </si>
  <si>
    <t>Total DNA (pM)</t>
  </si>
  <si>
    <t>Tube 2 final vol. (μL)</t>
  </si>
  <si>
    <t>Modify green cells here:</t>
  </si>
  <si>
    <t>Pool concentration</t>
  </si>
  <si>
    <t>nM</t>
  </si>
  <si>
    <t>PhiX</t>
  </si>
  <si>
    <t>%</t>
  </si>
  <si>
    <t>PhiX concentration</t>
  </si>
  <si>
    <t>pM</t>
  </si>
  <si>
    <t>Loading pool volume</t>
  </si>
  <si>
    <t>Amount of library</t>
  </si>
  <si>
    <t>fmol</t>
  </si>
  <si>
    <t>Amount of PhiX</t>
  </si>
  <si>
    <t>Make loading pool:</t>
  </si>
  <si>
    <t>Library pool</t>
  </si>
  <si>
    <t>RSB</t>
  </si>
  <si>
    <t>KDL</t>
  </si>
  <si>
    <t>Do not modify any of the cells below:</t>
  </si>
  <si>
    <t>Enter the appropriate information into the columns highlighted in green (columns B and E).</t>
  </si>
  <si>
    <t>If the Ct score for any replicate varies by more than +/- 0.25 from the other two values (column G), move the outlier to "Outliers" (column F), so it no longer is used in calculations.</t>
  </si>
  <si>
    <t>Enter the appropriate information into the fields highlighted in green (cell D8, columns E, F, and H). Use the values calculated in blue (column I) to dilute the individual libraries to the target concentration.</t>
  </si>
  <si>
    <t>Library volume for dilution (column H) should not be &lt; 2 µL to avoid pipetting errors. Mix volumes shown in columns H and I to obtain libraries of the desired target concentration (cell D8).</t>
  </si>
  <si>
    <t>Use volumes calculated in blue cells (column G, cell I15) to obtain a pool with desired sample ratios.</t>
  </si>
  <si>
    <t xml:space="preserve">50 µL is the recommended minimum to enable both KAPA Quantification of the final pool and sequencer loading. </t>
  </si>
  <si>
    <t>The average Ct score for each standard should be ~3.3 cycles later than the standard that is 10-fold more concentrated (between 3.2 and 3.45 is ideal, between 3.1 and 3.6 is still acceptable; column H).</t>
  </si>
  <si>
    <t>Should be between 90% and 110%</t>
  </si>
  <si>
    <t>If the Ct score for a sample is smaller than the average Ct score for Standard 1, the data from that dilution cannot be used.</t>
  </si>
  <si>
    <t>*Use for quantification of the final pool</t>
  </si>
  <si>
    <t>Enter appropriate values in the green box. Calculated value in displayed in the blue box.</t>
  </si>
  <si>
    <t xml:space="preserve">Use this value as the pool quantification value for downstream dilution and mixing with PhiX for final loading pool. </t>
  </si>
  <si>
    <t>5-10 nM is the recommended target concentration if KAPA Quantification of the final pool will be performed prior to sequencing.</t>
  </si>
  <si>
    <t>The green box is prefilled with example values for a NextSeq 2000 or MiSeqi100 sequencing run to demonstrate use of the table. Replace these values with values appropriate to the specific situation.</t>
  </si>
  <si>
    <r>
      <t>Enter appropriate values in the green boxes. Follow the steps in the blue boxes. Red text</t>
    </r>
    <r>
      <rPr>
        <sz val="12"/>
        <color rgb="FFFF0000"/>
        <rFont val="Arial (Body)"/>
      </rPr>
      <t xml:space="preserve"> in any box indicates incompatible loading conditions or low volume pipetting.</t>
    </r>
  </si>
  <si>
    <t>µL</t>
  </si>
  <si>
    <t>Load 20 µl of this mixture into port.</t>
  </si>
  <si>
    <t>Load 250 µl of this mixture into port.</t>
  </si>
  <si>
    <t>Target library concentration (cell D8) usually ranges between 4-10 nM. 5-10 nM is the recommended target concentration if KAPA Quantification of the final pool will be performed prior to sequencing.</t>
  </si>
  <si>
    <t>Rows 11-18 are prefilled with 8 example FusionPlex libraries that were diluted 1:250,000 to demonstrate the use of this table. Replace these values with values specific to the quantified libraries.</t>
  </si>
  <si>
    <t>Rows 14-21 are prefilled with example values for a sequencing pool of 8 libraries, of which 4 require 3.5M reads per library and 4 require 2M reads per library, to demonstrate the use of this table.</t>
  </si>
  <si>
    <t>MiSeqi100 Platform</t>
  </si>
  <si>
    <t>NextSeq2000 Platform</t>
  </si>
  <si>
    <t>Sequencer Loading Calculator for Illumina NextSeq2000 and MiSeqi100 platforms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</si>
</sst>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3" formatCode="_(* #,##0.00_);_(* \(#,##0.00\);_(* &quot;-&quot;??_);_(@_)"/>
    <numFmt numFmtId="164" formatCode="0.0"/>
    <numFmt numFmtId="165" formatCode="0.0000"/>
    <numFmt numFmtId="166" formatCode="0.000"/>
    <numFmt numFmtId="167" formatCode="#,##0.0"/>
  </numFmts>
  <fonts count="53">
    <font>
      <sz val="10"/>
      <color rgb="FF000000"/>
      <name val="Arial"/>
    </font>
    <font>
      <sz val="12"/>
      <color theme="1"/>
      <name val="Arial"/>
      <family val="2"/>
      <scheme val="minor"/>
    </font>
    <font>
      <sz val="12"/>
      <color theme="1"/>
      <name val="Arial"/>
      <family val="2"/>
      <scheme val="minor"/>
    </font>
    <font>
      <sz val="12"/>
      <color theme="1"/>
      <name val="Arial"/>
      <family val="2"/>
      <scheme val="minor"/>
    </font>
    <font>
      <sz val="12"/>
      <color theme="1"/>
      <name val="Arial"/>
      <family val="2"/>
      <scheme val="minor"/>
    </font>
    <font>
      <sz val="12"/>
      <color theme="1"/>
      <name val="Arial"/>
      <family val="2"/>
      <scheme val="minor"/>
    </font>
    <font>
      <sz val="11"/>
      <color theme="1"/>
      <name val="Arial"/>
      <family val="2"/>
      <scheme val="minor"/>
    </font>
    <font>
      <b/>
      <sz val="12"/>
      <color theme="0"/>
      <name val="Arial"/>
      <family val="2"/>
      <scheme val="minor"/>
    </font>
    <font>
      <sz val="12"/>
      <color rgb="FFFF0000"/>
      <name val="Arial"/>
      <family val="2"/>
      <scheme val="minor"/>
    </font>
    <font>
      <b/>
      <sz val="12"/>
      <color theme="1"/>
      <name val="Arial"/>
      <family val="2"/>
      <scheme val="minor"/>
    </font>
    <font>
      <b/>
      <sz val="16"/>
      <color theme="1"/>
      <name val="Arial"/>
      <family val="2"/>
      <scheme val="minor"/>
    </font>
    <font>
      <b/>
      <sz val="12"/>
      <name val="Arial"/>
      <family val="2"/>
      <scheme val="minor"/>
    </font>
    <font>
      <sz val="12"/>
      <color rgb="FF000000"/>
      <name val="Arial"/>
      <family val="2"/>
      <scheme val="minor"/>
    </font>
    <font>
      <sz val="12"/>
      <name val="Arial"/>
      <family val="2"/>
      <scheme val="minor"/>
    </font>
    <font>
      <b/>
      <sz val="12"/>
      <color rgb="FF000000"/>
      <name val="Arial"/>
      <family val="2"/>
      <scheme val="minor"/>
    </font>
    <font>
      <b/>
      <sz val="12"/>
      <color theme="1"/>
      <name val="Arial"/>
      <family val="2"/>
    </font>
    <font>
      <b/>
      <sz val="12"/>
      <color theme="5" tint="-0.249977111117893"/>
      <name val="Arial"/>
      <family val="2"/>
    </font>
    <font>
      <b/>
      <sz val="12"/>
      <name val="Arial"/>
      <family val="2"/>
    </font>
    <font>
      <sz val="12"/>
      <name val="Arial"/>
      <family val="2"/>
    </font>
    <font>
      <b/>
      <i/>
      <sz val="12"/>
      <color theme="1"/>
      <name val="Arial"/>
      <family val="2"/>
    </font>
    <font>
      <b/>
      <sz val="12"/>
      <color rgb="FF000000"/>
      <name val="Arial"/>
      <family val="2"/>
    </font>
    <font>
      <sz val="12"/>
      <color rgb="FF000000"/>
      <name val="Arial"/>
      <family val="2"/>
    </font>
    <font>
      <sz val="12"/>
      <color theme="1"/>
      <name val="Arial"/>
      <family val="2"/>
    </font>
    <font>
      <u/>
      <sz val="12"/>
      <color theme="1"/>
      <name val="Arial"/>
      <family val="2"/>
      <scheme val="minor"/>
    </font>
    <font>
      <sz val="11"/>
      <color rgb="FF000000"/>
      <name val="Arial"/>
      <family val="2"/>
      <scheme val="minor"/>
    </font>
    <font>
      <sz val="12"/>
      <color theme="0"/>
      <name val="Arial"/>
      <family val="2"/>
    </font>
    <font>
      <b/>
      <sz val="12"/>
      <color theme="0"/>
      <name val="Arial"/>
      <family val="2"/>
    </font>
    <font>
      <b/>
      <sz val="16"/>
      <color theme="1"/>
      <name val="Arial"/>
      <family val="2"/>
    </font>
    <font>
      <sz val="10"/>
      <color rgb="FF000000"/>
      <name val="Arial"/>
      <family val="2"/>
    </font>
    <font>
      <sz val="11"/>
      <color rgb="FF9C0006"/>
      <name val="Arial"/>
      <family val="2"/>
      <scheme val="minor"/>
    </font>
    <font>
      <sz val="10"/>
      <name val="Verdana"/>
      <family val="2"/>
    </font>
    <font>
      <sz val="11"/>
      <color indexed="8"/>
      <name val="Arial"/>
      <family val="2"/>
    </font>
    <font>
      <sz val="10"/>
      <color rgb="FF000000"/>
      <name val="Arial"/>
      <family val="2"/>
      <scheme val="minor"/>
    </font>
    <font>
      <sz val="12"/>
      <color indexed="10"/>
      <name val="Arial"/>
      <family val="2"/>
      <scheme val="minor"/>
    </font>
    <font>
      <sz val="12"/>
      <color indexed="8"/>
      <name val="Arial"/>
      <family val="2"/>
      <scheme val="minor"/>
    </font>
    <font>
      <b/>
      <sz val="12"/>
      <color indexed="17"/>
      <name val="Arial"/>
      <family val="2"/>
      <scheme val="minor"/>
    </font>
    <font>
      <b/>
      <sz val="12"/>
      <color rgb="FFFF0000"/>
      <name val="Arial"/>
      <family val="2"/>
      <scheme val="minor"/>
    </font>
    <font>
      <sz val="12"/>
      <color rgb="FF9C0006"/>
      <name val="Arial"/>
      <family val="2"/>
      <scheme val="minor"/>
    </font>
    <font>
      <i/>
      <sz val="12"/>
      <color theme="1"/>
      <name val="Arial"/>
      <family val="2"/>
      <scheme val="minor"/>
    </font>
    <font>
      <b/>
      <sz val="12"/>
      <color rgb="FFFF0000"/>
      <name val="Arial (Body)"/>
    </font>
    <font>
      <sz val="12"/>
      <color theme="1"/>
      <name val="Arial (Body)"/>
    </font>
    <font>
      <b/>
      <sz val="12"/>
      <color theme="0"/>
      <name val="Arial (Body)"/>
    </font>
    <font>
      <b/>
      <sz val="12"/>
      <color indexed="8"/>
      <name val="Arial"/>
      <family val="2"/>
      <scheme val="minor"/>
    </font>
    <font>
      <sz val="12"/>
      <color rgb="FFFF0000"/>
      <name val="Arial"/>
      <family val="2"/>
    </font>
    <font>
      <sz val="12"/>
      <color rgb="FFFF0000"/>
      <name val="Arial (Body)"/>
    </font>
    <font>
      <sz val="12"/>
      <color rgb="FF000000"/>
      <name val="Arial (Body)"/>
    </font>
    <font>
      <sz val="10"/>
      <color theme="0"/>
      <name val="Arial (Body)"/>
    </font>
    <font>
      <b/>
      <sz val="12"/>
      <color rgb="FFC00000"/>
      <name val="Arial"/>
      <family val="2"/>
      <scheme val="minor"/>
    </font>
    <font>
      <b/>
      <sz val="12"/>
      <color theme="5" tint="-0.249977111117893"/>
      <name val="Arial"/>
      <family val="2"/>
      <scheme val="minor"/>
    </font>
    <font>
      <i/>
      <sz val="12"/>
      <name val="Arial"/>
      <family val="2"/>
    </font>
    <font>
      <b/>
      <sz val="12"/>
      <color rgb="FF0070C0"/>
      <name val="Arial"/>
      <family val="2"/>
      <scheme val="minor"/>
    </font>
    <font>
      <b/>
      <i/>
      <sz val="14"/>
      <color theme="1"/>
      <name val="Arial"/>
      <family val="2"/>
      <scheme val="minor"/>
    </font>
    <font>
      <b/>
      <i/>
      <sz val="12"/>
      <color theme="1"/>
      <name val="Arial"/>
      <family val="2"/>
      <scheme val="minor"/>
    </font>
  </fonts>
  <fills count="16">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5" tint="0.59999389629810485"/>
        <bgColor indexed="64"/>
      </patternFill>
    </fill>
    <fill>
      <patternFill patternType="solid">
        <fgColor theme="6"/>
        <bgColor indexed="64"/>
      </patternFill>
    </fill>
    <fill>
      <patternFill patternType="solid">
        <fgColor theme="6" tint="0.79998168889431442"/>
        <bgColor indexed="64"/>
      </patternFill>
    </fill>
    <fill>
      <patternFill patternType="solid">
        <fgColor rgb="FFFFC7CE"/>
      </patternFill>
    </fill>
    <fill>
      <patternFill patternType="solid">
        <fgColor theme="0" tint="-0.14999847407452621"/>
        <bgColor indexed="64"/>
      </patternFill>
    </fill>
    <fill>
      <patternFill patternType="solid">
        <fgColor theme="2"/>
        <bgColor indexed="64"/>
      </patternFill>
    </fill>
    <fill>
      <patternFill patternType="solid">
        <fgColor theme="5" tint="0.39997558519241921"/>
        <bgColor indexed="64"/>
      </patternFill>
    </fill>
    <fill>
      <patternFill patternType="solid">
        <fgColor rgb="FF0888B2"/>
        <bgColor indexed="64"/>
      </patternFill>
    </fill>
    <fill>
      <patternFill patternType="solid">
        <fgColor theme="6" tint="0.59999389629810485"/>
        <bgColor indexed="64"/>
      </patternFill>
    </fill>
    <fill>
      <patternFill patternType="solid">
        <fgColor theme="9" tint="0.89999084444715716"/>
        <bgColor indexed="64"/>
      </patternFill>
    </fill>
    <fill>
      <patternFill patternType="solid">
        <fgColor theme="5" tint="0.79998168889431442"/>
        <bgColor indexed="64"/>
      </patternFill>
    </fill>
    <fill>
      <patternFill patternType="solid">
        <fgColor rgb="FFA3D8B1"/>
        <bgColor rgb="FF000000"/>
      </patternFill>
    </fill>
  </fills>
  <borders count="60">
    <border>
      <left/>
      <right/>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medium">
        <color auto="1"/>
      </right>
      <top/>
      <bottom style="thin">
        <color auto="1"/>
      </bottom>
      <diagonal/>
    </border>
    <border>
      <left/>
      <right/>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mediumDashed">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auto="1"/>
      </left>
      <right style="medium">
        <color auto="1"/>
      </right>
      <top style="medium">
        <color auto="1"/>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top style="thin">
        <color indexed="64"/>
      </top>
      <bottom style="medium">
        <color indexed="64"/>
      </bottom>
      <diagonal/>
    </border>
    <border>
      <left style="medium">
        <color auto="1"/>
      </left>
      <right style="thin">
        <color auto="1"/>
      </right>
      <top/>
      <bottom style="thin">
        <color auto="1"/>
      </bottom>
      <diagonal/>
    </border>
    <border>
      <left style="thin">
        <color auto="1"/>
      </left>
      <right style="thin">
        <color auto="1"/>
      </right>
      <top style="medium">
        <color auto="1"/>
      </top>
      <bottom style="medium">
        <color indexed="64"/>
      </bottom>
      <diagonal/>
    </border>
    <border>
      <left style="medium">
        <color auto="1"/>
      </left>
      <right style="thin">
        <color auto="1"/>
      </right>
      <top style="medium">
        <color auto="1"/>
      </top>
      <bottom style="medium">
        <color indexed="64"/>
      </bottom>
      <diagonal/>
    </border>
    <border>
      <left style="thin">
        <color auto="1"/>
      </left>
      <right style="medium">
        <color auto="1"/>
      </right>
      <top style="medium">
        <color auto="1"/>
      </top>
      <bottom style="medium">
        <color indexed="64"/>
      </bottom>
      <diagonal/>
    </border>
    <border>
      <left style="thin">
        <color theme="2" tint="-0.34998626667073579"/>
      </left>
      <right style="thin">
        <color indexed="64"/>
      </right>
      <top style="thin">
        <color indexed="64"/>
      </top>
      <bottom style="thin">
        <color indexed="64"/>
      </bottom>
      <diagonal/>
    </border>
    <border>
      <left style="medium">
        <color indexed="64"/>
      </left>
      <right/>
      <top style="thin">
        <color auto="1"/>
      </top>
      <bottom/>
      <diagonal/>
    </border>
    <border>
      <left style="medium">
        <color indexed="64"/>
      </left>
      <right/>
      <top style="thin">
        <color auto="1"/>
      </top>
      <bottom style="thin">
        <color auto="1"/>
      </bottom>
      <diagonal/>
    </border>
    <border>
      <left style="medium">
        <color indexed="64"/>
      </left>
      <right style="medium">
        <color indexed="64"/>
      </right>
      <top style="medium">
        <color indexed="64"/>
      </top>
      <bottom/>
      <diagonal/>
    </border>
    <border>
      <left style="medium">
        <color indexed="64"/>
      </left>
      <right style="medium">
        <color indexed="64"/>
      </right>
      <top style="thin">
        <color auto="1"/>
      </top>
      <bottom style="medium">
        <color indexed="64"/>
      </bottom>
      <diagonal/>
    </border>
    <border>
      <left style="thin">
        <color theme="2" tint="-0.34998626667073579"/>
      </left>
      <right style="thin">
        <color theme="2" tint="-0.34998626667073579"/>
      </right>
      <top/>
      <bottom style="medium">
        <color indexed="64"/>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top style="thin">
        <color auto="1"/>
      </top>
      <bottom style="thin">
        <color indexed="64"/>
      </bottom>
      <diagonal/>
    </border>
    <border>
      <left style="medium">
        <color auto="1"/>
      </left>
      <right/>
      <top style="medium">
        <color auto="1"/>
      </top>
      <bottom style="thin">
        <color indexed="64"/>
      </bottom>
      <diagonal/>
    </border>
    <border>
      <left/>
      <right/>
      <top style="medium">
        <color auto="1"/>
      </top>
      <bottom style="thin">
        <color indexed="64"/>
      </bottom>
      <diagonal/>
    </border>
    <border>
      <left/>
      <right style="medium">
        <color auto="1"/>
      </right>
      <top style="medium">
        <color auto="1"/>
      </top>
      <bottom style="thin">
        <color indexed="64"/>
      </bottom>
      <diagonal/>
    </border>
    <border>
      <left style="medium">
        <color auto="1"/>
      </left>
      <right style="thin">
        <color auto="1"/>
      </right>
      <top style="thin">
        <color auto="1"/>
      </top>
      <bottom/>
      <diagonal/>
    </border>
    <border>
      <left style="medium">
        <color auto="1"/>
      </left>
      <right style="thin">
        <color auto="1"/>
      </right>
      <top/>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s>
  <cellStyleXfs count="8">
    <xf numFmtId="0" fontId="0" fillId="0" borderId="0"/>
    <xf numFmtId="41" fontId="28" fillId="0" borderId="0" applyFont="0" applyFill="0" applyBorder="0" applyAlignment="0" applyProtection="0"/>
    <xf numFmtId="0" fontId="29" fillId="7" borderId="0" applyNumberFormat="0" applyBorder="0" applyAlignment="0" applyProtection="0"/>
    <xf numFmtId="0" fontId="30" fillId="0" borderId="0"/>
    <xf numFmtId="0" fontId="31" fillId="0" borderId="0">
      <alignment vertical="center"/>
    </xf>
    <xf numFmtId="43" fontId="6" fillId="0" borderId="0" applyFont="0" applyFill="0" applyBorder="0" applyAlignment="0" applyProtection="0"/>
    <xf numFmtId="0" fontId="5" fillId="0" borderId="0"/>
    <xf numFmtId="0" fontId="28" fillId="0" borderId="0"/>
  </cellStyleXfs>
  <cellXfs count="525">
    <xf numFmtId="0" fontId="0" fillId="0" borderId="0" xfId="0"/>
    <xf numFmtId="0" fontId="11" fillId="0" borderId="0" xfId="0" applyFont="1" applyAlignment="1">
      <alignment horizontal="left"/>
    </xf>
    <xf numFmtId="2" fontId="12" fillId="0" borderId="0" xfId="0" applyNumberFormat="1" applyFont="1" applyAlignment="1">
      <alignment horizontal="right"/>
    </xf>
    <xf numFmtId="164" fontId="17" fillId="4" borderId="27" xfId="0" applyNumberFormat="1" applyFont="1" applyFill="1" applyBorder="1" applyAlignment="1" applyProtection="1">
      <alignment horizontal="right" vertical="center"/>
      <protection locked="0"/>
    </xf>
    <xf numFmtId="1" fontId="17" fillId="4" borderId="30" xfId="0" applyNumberFormat="1" applyFont="1" applyFill="1" applyBorder="1" applyAlignment="1" applyProtection="1">
      <alignment horizontal="right" vertical="center"/>
      <protection locked="0"/>
    </xf>
    <xf numFmtId="164" fontId="17" fillId="4" borderId="32" xfId="0" applyNumberFormat="1" applyFont="1" applyFill="1" applyBorder="1" applyAlignment="1" applyProtection="1">
      <alignment horizontal="right" vertical="center"/>
      <protection locked="0"/>
    </xf>
    <xf numFmtId="164" fontId="17" fillId="4" borderId="25" xfId="0" applyNumberFormat="1" applyFont="1" applyFill="1" applyBorder="1" applyAlignment="1" applyProtection="1">
      <alignment horizontal="right" vertical="center"/>
      <protection locked="0"/>
    </xf>
    <xf numFmtId="164" fontId="17" fillId="4" borderId="30" xfId="0" applyNumberFormat="1" applyFont="1" applyFill="1" applyBorder="1" applyAlignment="1" applyProtection="1">
      <alignment horizontal="right" vertical="center"/>
      <protection locked="0"/>
    </xf>
    <xf numFmtId="166" fontId="12" fillId="10" borderId="23" xfId="0" applyNumberFormat="1" applyFont="1" applyFill="1" applyBorder="1" applyAlignment="1" applyProtection="1">
      <alignment horizontal="center"/>
      <protection locked="0"/>
    </xf>
    <xf numFmtId="0" fontId="33" fillId="8" borderId="23" xfId="0" applyFont="1" applyFill="1" applyBorder="1" applyProtection="1">
      <protection locked="0"/>
    </xf>
    <xf numFmtId="166" fontId="12" fillId="10" borderId="12" xfId="0" applyNumberFormat="1" applyFont="1" applyFill="1" applyBorder="1" applyAlignment="1" applyProtection="1">
      <alignment horizontal="center"/>
      <protection locked="0"/>
    </xf>
    <xf numFmtId="2" fontId="12" fillId="8" borderId="12" xfId="0" applyNumberFormat="1" applyFont="1" applyFill="1" applyBorder="1" applyAlignment="1" applyProtection="1">
      <alignment horizontal="center"/>
      <protection locked="0"/>
    </xf>
    <xf numFmtId="166" fontId="12" fillId="10" borderId="17" xfId="0" applyNumberFormat="1" applyFont="1" applyFill="1" applyBorder="1" applyAlignment="1" applyProtection="1">
      <alignment horizontal="center"/>
      <protection locked="0"/>
    </xf>
    <xf numFmtId="2" fontId="12" fillId="8" borderId="17" xfId="0" applyNumberFormat="1" applyFont="1" applyFill="1" applyBorder="1" applyAlignment="1" applyProtection="1">
      <alignment horizontal="center"/>
      <protection locked="0"/>
    </xf>
    <xf numFmtId="2" fontId="12" fillId="8" borderId="23" xfId="0" applyNumberFormat="1" applyFont="1" applyFill="1" applyBorder="1" applyAlignment="1" applyProtection="1">
      <alignment horizontal="center"/>
      <protection locked="0"/>
    </xf>
    <xf numFmtId="2" fontId="12" fillId="10" borderId="23" xfId="0" applyNumberFormat="1" applyFont="1" applyFill="1" applyBorder="1" applyAlignment="1" applyProtection="1">
      <alignment horizontal="center"/>
      <protection locked="0"/>
    </xf>
    <xf numFmtId="2" fontId="12" fillId="10" borderId="12" xfId="0" applyNumberFormat="1" applyFont="1" applyFill="1" applyBorder="1" applyAlignment="1" applyProtection="1">
      <alignment horizontal="center"/>
      <protection locked="0"/>
    </xf>
    <xf numFmtId="2" fontId="13" fillId="8" borderId="23" xfId="0" applyNumberFormat="1" applyFont="1" applyFill="1" applyBorder="1" applyAlignment="1" applyProtection="1">
      <alignment horizontal="center" vertical="center" wrapText="1"/>
      <protection locked="0"/>
    </xf>
    <xf numFmtId="2" fontId="13" fillId="8" borderId="12" xfId="0" applyNumberFormat="1" applyFont="1" applyFill="1" applyBorder="1" applyAlignment="1" applyProtection="1">
      <alignment horizontal="center" vertical="center" wrapText="1"/>
      <protection locked="0"/>
    </xf>
    <xf numFmtId="2" fontId="37" fillId="8" borderId="12" xfId="2" applyNumberFormat="1" applyFont="1" applyFill="1" applyBorder="1" applyAlignment="1" applyProtection="1">
      <alignment horizontal="center" vertical="center" wrapText="1"/>
      <protection locked="0"/>
    </xf>
    <xf numFmtId="2" fontId="13" fillId="8" borderId="17" xfId="0" applyNumberFormat="1" applyFont="1" applyFill="1" applyBorder="1" applyAlignment="1" applyProtection="1">
      <alignment horizontal="center" vertical="center" wrapText="1"/>
      <protection locked="0"/>
    </xf>
    <xf numFmtId="0" fontId="32" fillId="0" borderId="0" xfId="0" applyFont="1"/>
    <xf numFmtId="0" fontId="10" fillId="0" borderId="0" xfId="0" applyFont="1"/>
    <xf numFmtId="0" fontId="8" fillId="0" borderId="0" xfId="0" applyFont="1"/>
    <xf numFmtId="0" fontId="7" fillId="5" borderId="41" xfId="0" applyFont="1" applyFill="1" applyBorder="1" applyAlignment="1">
      <alignment horizontal="center" vertical="center" wrapText="1"/>
    </xf>
    <xf numFmtId="0" fontId="9" fillId="0" borderId="0" xfId="0" applyFont="1" applyAlignment="1">
      <alignment horizontal="center" wrapText="1"/>
    </xf>
    <xf numFmtId="0" fontId="32" fillId="0" borderId="0" xfId="0" applyFont="1" applyAlignment="1">
      <alignment horizontal="center"/>
    </xf>
    <xf numFmtId="0" fontId="12" fillId="0" borderId="0" xfId="0" applyFont="1"/>
    <xf numFmtId="0" fontId="8" fillId="0" borderId="0" xfId="0" applyFont="1" applyAlignment="1">
      <alignment horizontal="left"/>
    </xf>
    <xf numFmtId="0" fontId="9" fillId="0" borderId="0" xfId="0" applyFont="1" applyAlignment="1">
      <alignment horizontal="center"/>
    </xf>
    <xf numFmtId="0" fontId="10" fillId="0" borderId="0" xfId="0" applyFont="1" applyAlignment="1">
      <alignment horizontal="center" vertical="center"/>
    </xf>
    <xf numFmtId="0" fontId="9" fillId="0" borderId="0" xfId="0" applyFont="1"/>
    <xf numFmtId="0" fontId="7" fillId="5" borderId="41" xfId="0" applyFont="1" applyFill="1" applyBorder="1" applyAlignment="1">
      <alignment horizontal="center" vertical="center"/>
    </xf>
    <xf numFmtId="0" fontId="7" fillId="5" borderId="43" xfId="0" applyFont="1" applyFill="1" applyBorder="1" applyAlignment="1">
      <alignment horizontal="center" vertical="center"/>
    </xf>
    <xf numFmtId="0" fontId="33" fillId="0" borderId="13" xfId="0" quotePrefix="1" applyFont="1" applyBorder="1" applyAlignment="1">
      <alignment horizontal="center"/>
    </xf>
    <xf numFmtId="0" fontId="33" fillId="0" borderId="15" xfId="0" applyFont="1" applyBorder="1"/>
    <xf numFmtId="0" fontId="33" fillId="0" borderId="15" xfId="0" applyFont="1" applyBorder="1" applyAlignment="1">
      <alignment horizontal="center"/>
    </xf>
    <xf numFmtId="0" fontId="33" fillId="0" borderId="18" xfId="0" applyFont="1" applyBorder="1" applyAlignment="1">
      <alignment horizontal="center"/>
    </xf>
    <xf numFmtId="0" fontId="12" fillId="0" borderId="0" xfId="0" applyFont="1" applyAlignment="1">
      <alignment horizontal="right"/>
    </xf>
    <xf numFmtId="2" fontId="12" fillId="0" borderId="0" xfId="0" applyNumberFormat="1" applyFont="1" applyAlignment="1">
      <alignment horizontal="right" vertical="center"/>
    </xf>
    <xf numFmtId="164" fontId="12" fillId="0" borderId="0" xfId="0" applyNumberFormat="1" applyFont="1" applyAlignment="1">
      <alignment horizontal="right"/>
    </xf>
    <xf numFmtId="0" fontId="23" fillId="0" borderId="0" xfId="0" applyFont="1" applyAlignment="1">
      <alignment wrapText="1"/>
    </xf>
    <xf numFmtId="0" fontId="12" fillId="0" borderId="1" xfId="0" applyFont="1" applyBorder="1"/>
    <xf numFmtId="0" fontId="12" fillId="0" borderId="2" xfId="0" applyFont="1" applyBorder="1"/>
    <xf numFmtId="0" fontId="12" fillId="0" borderId="2" xfId="0" applyFont="1" applyBorder="1" applyAlignment="1">
      <alignment horizontal="center"/>
    </xf>
    <xf numFmtId="0" fontId="8" fillId="0" borderId="2" xfId="0" applyFont="1" applyBorder="1" applyAlignment="1">
      <alignment horizontal="left"/>
    </xf>
    <xf numFmtId="0" fontId="12" fillId="0" borderId="3" xfId="0" applyFont="1" applyBorder="1"/>
    <xf numFmtId="0" fontId="7" fillId="5" borderId="11" xfId="0" applyFont="1" applyFill="1" applyBorder="1" applyAlignment="1">
      <alignment horizontal="center" vertical="center"/>
    </xf>
    <xf numFmtId="0" fontId="7" fillId="5" borderId="12" xfId="0" applyFont="1" applyFill="1" applyBorder="1" applyAlignment="1">
      <alignment horizontal="center" vertical="center"/>
    </xf>
    <xf numFmtId="0" fontId="13" fillId="0" borderId="5" xfId="4" applyFont="1" applyBorder="1" applyAlignment="1">
      <alignment horizontal="center" vertical="center"/>
    </xf>
    <xf numFmtId="0" fontId="34" fillId="0" borderId="11" xfId="0" applyFont="1" applyBorder="1" applyAlignment="1">
      <alignment horizontal="center"/>
    </xf>
    <xf numFmtId="1" fontId="42" fillId="0" borderId="12" xfId="1" applyNumberFormat="1" applyFont="1" applyBorder="1" applyAlignment="1" applyProtection="1">
      <alignment horizontal="center"/>
    </xf>
    <xf numFmtId="2" fontId="9" fillId="0" borderId="12" xfId="0" applyNumberFormat="1" applyFont="1" applyBorder="1" applyAlignment="1">
      <alignment horizontal="center"/>
    </xf>
    <xf numFmtId="2" fontId="35" fillId="0" borderId="12" xfId="0" applyNumberFormat="1" applyFont="1" applyBorder="1" applyAlignment="1">
      <alignment horizontal="center"/>
    </xf>
    <xf numFmtId="2" fontId="13" fillId="0" borderId="12" xfId="0" applyNumberFormat="1" applyFont="1" applyBorder="1" applyAlignment="1">
      <alignment horizontal="center"/>
    </xf>
    <xf numFmtId="164" fontId="42" fillId="0" borderId="12" xfId="1" applyNumberFormat="1" applyFont="1" applyBorder="1" applyAlignment="1" applyProtection="1">
      <alignment horizontal="center"/>
    </xf>
    <xf numFmtId="2" fontId="42" fillId="0" borderId="12" xfId="1" applyNumberFormat="1" applyFont="1" applyBorder="1" applyAlignment="1" applyProtection="1">
      <alignment horizontal="center"/>
    </xf>
    <xf numFmtId="166" fontId="42" fillId="0" borderId="12" xfId="1" applyNumberFormat="1" applyFont="1" applyBorder="1" applyAlignment="1" applyProtection="1">
      <alignment horizontal="center"/>
    </xf>
    <xf numFmtId="165" fontId="42" fillId="0" borderId="12" xfId="1" applyNumberFormat="1" applyFont="1" applyBorder="1" applyAlignment="1" applyProtection="1">
      <alignment horizontal="center"/>
    </xf>
    <xf numFmtId="0" fontId="12" fillId="0" borderId="5" xfId="0" applyFont="1" applyBorder="1"/>
    <xf numFmtId="2" fontId="13" fillId="0" borderId="25" xfId="0" applyNumberFormat="1" applyFont="1" applyBorder="1"/>
    <xf numFmtId="0" fontId="12" fillId="0" borderId="0" xfId="0" applyFont="1" applyAlignment="1">
      <alignment horizontal="center"/>
    </xf>
    <xf numFmtId="0" fontId="36" fillId="0" borderId="0" xfId="0" applyFont="1"/>
    <xf numFmtId="0" fontId="32" fillId="0" borderId="0" xfId="0" applyFont="1" applyAlignment="1">
      <alignment horizontal="center" vertical="center"/>
    </xf>
    <xf numFmtId="0" fontId="43" fillId="0" borderId="0" xfId="0" applyFont="1"/>
    <xf numFmtId="0" fontId="33" fillId="0" borderId="0" xfId="0" applyFont="1"/>
    <xf numFmtId="0" fontId="33" fillId="0" borderId="20" xfId="0" applyFont="1" applyBorder="1"/>
    <xf numFmtId="0" fontId="37" fillId="0" borderId="0" xfId="2" applyFont="1" applyFill="1" applyBorder="1" applyProtection="1"/>
    <xf numFmtId="3" fontId="37" fillId="0" borderId="0" xfId="2" applyNumberFormat="1" applyFont="1" applyFill="1" applyBorder="1" applyProtection="1"/>
    <xf numFmtId="0" fontId="37" fillId="0" borderId="0" xfId="2" applyFont="1" applyFill="1" applyProtection="1"/>
    <xf numFmtId="0" fontId="21" fillId="0" borderId="0" xfId="0" applyFont="1"/>
    <xf numFmtId="0" fontId="43" fillId="0" borderId="0" xfId="0" applyFont="1" applyAlignment="1">
      <alignment horizontal="center" vertical="center"/>
    </xf>
    <xf numFmtId="0" fontId="43" fillId="0" borderId="0" xfId="0" applyFont="1" applyAlignment="1">
      <alignment vertical="center"/>
    </xf>
    <xf numFmtId="0" fontId="21" fillId="0" borderId="0" xfId="0" applyFont="1" applyAlignment="1">
      <alignment horizontal="center" vertical="center"/>
    </xf>
    <xf numFmtId="0" fontId="21" fillId="0" borderId="0" xfId="0" applyFont="1" applyAlignment="1">
      <alignment vertical="center"/>
    </xf>
    <xf numFmtId="0" fontId="15" fillId="0" borderId="0" xfId="0" applyFont="1"/>
    <xf numFmtId="0" fontId="22" fillId="0" borderId="0" xfId="0" applyFont="1" applyAlignment="1">
      <alignment vertical="center"/>
    </xf>
    <xf numFmtId="0" fontId="26" fillId="5" borderId="34" xfId="0" applyFont="1" applyFill="1" applyBorder="1" applyAlignment="1">
      <alignment vertical="center"/>
    </xf>
    <xf numFmtId="0" fontId="15" fillId="5" borderId="35" xfId="0" applyFont="1" applyFill="1" applyBorder="1" applyAlignment="1">
      <alignment vertical="center"/>
    </xf>
    <xf numFmtId="0" fontId="21" fillId="5" borderId="35" xfId="0" applyFont="1" applyFill="1" applyBorder="1" applyAlignment="1">
      <alignment vertical="center"/>
    </xf>
    <xf numFmtId="0" fontId="21" fillId="5" borderId="22" xfId="0" applyFont="1" applyFill="1" applyBorder="1" applyAlignment="1">
      <alignment vertical="center"/>
    </xf>
    <xf numFmtId="0" fontId="15" fillId="10" borderId="4" xfId="0" applyFont="1" applyFill="1" applyBorder="1" applyAlignment="1">
      <alignment vertical="center"/>
    </xf>
    <xf numFmtId="0" fontId="21" fillId="10" borderId="0" xfId="0" applyFont="1" applyFill="1" applyAlignment="1">
      <alignment horizontal="center" vertical="center"/>
    </xf>
    <xf numFmtId="0" fontId="22" fillId="10" borderId="0" xfId="0" applyFont="1" applyFill="1" applyAlignment="1">
      <alignment vertical="center"/>
    </xf>
    <xf numFmtId="0" fontId="21" fillId="10" borderId="0" xfId="0" applyFont="1" applyFill="1" applyAlignment="1">
      <alignment vertical="center"/>
    </xf>
    <xf numFmtId="0" fontId="21" fillId="10" borderId="5" xfId="0" applyFont="1" applyFill="1" applyBorder="1" applyAlignment="1">
      <alignment vertical="center"/>
    </xf>
    <xf numFmtId="0" fontId="21" fillId="0" borderId="1" xfId="0" applyFont="1" applyBorder="1" applyAlignment="1">
      <alignment vertical="center"/>
    </xf>
    <xf numFmtId="0" fontId="21" fillId="0" borderId="2" xfId="0" applyFont="1" applyBorder="1" applyAlignment="1">
      <alignment vertical="center"/>
    </xf>
    <xf numFmtId="0" fontId="21" fillId="0" borderId="3" xfId="0" applyFont="1" applyBorder="1" applyAlignment="1">
      <alignment vertical="center"/>
    </xf>
    <xf numFmtId="0" fontId="21" fillId="10" borderId="4" xfId="0" applyFont="1" applyFill="1" applyBorder="1"/>
    <xf numFmtId="0" fontId="21" fillId="10" borderId="0" xfId="0" applyFont="1" applyFill="1"/>
    <xf numFmtId="0" fontId="15" fillId="10" borderId="0" xfId="0" applyFont="1" applyFill="1"/>
    <xf numFmtId="0" fontId="21" fillId="10" borderId="5" xfId="0" applyFont="1" applyFill="1" applyBorder="1"/>
    <xf numFmtId="0" fontId="21" fillId="0" borderId="4" xfId="0" applyFont="1" applyBorder="1"/>
    <xf numFmtId="0" fontId="15" fillId="0" borderId="0" xfId="0" applyFont="1" applyAlignment="1">
      <alignment vertical="center"/>
    </xf>
    <xf numFmtId="0" fontId="15" fillId="0" borderId="0" xfId="0" applyFont="1" applyAlignment="1">
      <alignment horizontal="right" vertical="center"/>
    </xf>
    <xf numFmtId="0" fontId="21" fillId="0" borderId="5" xfId="0" applyFont="1" applyBorder="1"/>
    <xf numFmtId="0" fontId="21" fillId="10" borderId="4" xfId="0" applyFont="1" applyFill="1" applyBorder="1" applyAlignment="1">
      <alignment vertical="center"/>
    </xf>
    <xf numFmtId="0" fontId="18" fillId="0" borderId="24" xfId="0" applyFont="1" applyBorder="1" applyAlignment="1">
      <alignment horizontal="left" vertical="center"/>
    </xf>
    <xf numFmtId="164" fontId="17" fillId="10" borderId="0" xfId="0" applyNumberFormat="1" applyFont="1" applyFill="1" applyAlignment="1">
      <alignment horizontal="center" vertical="center"/>
    </xf>
    <xf numFmtId="0" fontId="21" fillId="0" borderId="4" xfId="0" applyFont="1" applyBorder="1" applyAlignment="1">
      <alignment vertical="center"/>
    </xf>
    <xf numFmtId="0" fontId="21" fillId="0" borderId="26" xfId="0" applyFont="1" applyBorder="1" applyAlignment="1">
      <alignment horizontal="left" vertical="center"/>
    </xf>
    <xf numFmtId="0" fontId="21" fillId="0" borderId="28" xfId="0" applyFont="1" applyBorder="1" applyAlignment="1">
      <alignment horizontal="left" vertical="center"/>
    </xf>
    <xf numFmtId="49" fontId="21" fillId="6" borderId="27" xfId="0" applyNumberFormat="1" applyFont="1" applyFill="1" applyBorder="1" applyAlignment="1">
      <alignment horizontal="right" vertical="center"/>
    </xf>
    <xf numFmtId="0" fontId="17" fillId="10" borderId="0" xfId="0" applyFont="1" applyFill="1" applyAlignment="1">
      <alignment horizontal="left" vertical="center"/>
    </xf>
    <xf numFmtId="164" fontId="17" fillId="10" borderId="0" xfId="0" applyNumberFormat="1" applyFont="1" applyFill="1" applyAlignment="1">
      <alignment horizontal="right" vertical="center"/>
    </xf>
    <xf numFmtId="49" fontId="21" fillId="6" borderId="32" xfId="0" applyNumberFormat="1" applyFont="1" applyFill="1" applyBorder="1" applyAlignment="1">
      <alignment horizontal="right" vertical="center"/>
    </xf>
    <xf numFmtId="49" fontId="15" fillId="10" borderId="0" xfId="0" applyNumberFormat="1" applyFont="1" applyFill="1" applyAlignment="1">
      <alignment vertical="center"/>
    </xf>
    <xf numFmtId="49" fontId="21" fillId="10" borderId="0" xfId="0" applyNumberFormat="1" applyFont="1" applyFill="1" applyAlignment="1">
      <alignment horizontal="right" vertical="center"/>
    </xf>
    <xf numFmtId="49" fontId="21" fillId="10" borderId="0" xfId="0" applyNumberFormat="1" applyFont="1" applyFill="1" applyAlignment="1">
      <alignment vertical="center"/>
    </xf>
    <xf numFmtId="0" fontId="21" fillId="0" borderId="5" xfId="0" applyFont="1" applyBorder="1" applyAlignment="1">
      <alignment vertical="center"/>
    </xf>
    <xf numFmtId="0" fontId="18" fillId="0" borderId="31" xfId="0" applyFont="1" applyBorder="1" applyAlignment="1">
      <alignment horizontal="left" vertical="center"/>
    </xf>
    <xf numFmtId="0" fontId="20" fillId="0" borderId="0" xfId="0" applyFont="1" applyAlignment="1">
      <alignment vertical="center"/>
    </xf>
    <xf numFmtId="0" fontId="21" fillId="10" borderId="19" xfId="0" applyFont="1" applyFill="1" applyBorder="1"/>
    <xf numFmtId="0" fontId="21" fillId="10" borderId="20" xfId="0" applyFont="1" applyFill="1" applyBorder="1"/>
    <xf numFmtId="0" fontId="21" fillId="10" borderId="21" xfId="0" applyFont="1" applyFill="1" applyBorder="1"/>
    <xf numFmtId="0" fontId="21" fillId="0" borderId="19" xfId="0" applyFont="1" applyBorder="1" applyAlignment="1">
      <alignment vertical="center"/>
    </xf>
    <xf numFmtId="0" fontId="21" fillId="0" borderId="20" xfId="0" applyFont="1" applyBorder="1" applyAlignment="1">
      <alignment vertical="center"/>
    </xf>
    <xf numFmtId="0" fontId="21" fillId="0" borderId="21" xfId="0" applyFont="1" applyBorder="1" applyAlignment="1">
      <alignment vertical="center"/>
    </xf>
    <xf numFmtId="0" fontId="15" fillId="0" borderId="0" xfId="0" applyFont="1" applyAlignment="1">
      <alignment horizontal="left" vertical="center"/>
    </xf>
    <xf numFmtId="0" fontId="21" fillId="12" borderId="2" xfId="0" applyFont="1" applyFill="1" applyBorder="1" applyAlignment="1">
      <alignment vertical="center"/>
    </xf>
    <xf numFmtId="0" fontId="21" fillId="12" borderId="3" xfId="0" applyFont="1" applyFill="1" applyBorder="1" applyAlignment="1">
      <alignment vertical="center"/>
    </xf>
    <xf numFmtId="0" fontId="15" fillId="12" borderId="0" xfId="0" applyFont="1" applyFill="1" applyAlignment="1">
      <alignment horizontal="center" vertical="center"/>
    </xf>
    <xf numFmtId="0" fontId="15" fillId="12" borderId="0" xfId="0" applyFont="1" applyFill="1" applyAlignment="1">
      <alignment horizontal="left" vertical="center"/>
    </xf>
    <xf numFmtId="164" fontId="15" fillId="12" borderId="0" xfId="0" applyNumberFormat="1" applyFont="1" applyFill="1" applyAlignment="1">
      <alignment horizontal="center" vertical="center"/>
    </xf>
    <xf numFmtId="0" fontId="21" fillId="12" borderId="5" xfId="0" applyFont="1" applyFill="1" applyBorder="1" applyAlignment="1">
      <alignment vertical="center"/>
    </xf>
    <xf numFmtId="0" fontId="17" fillId="0" borderId="0" xfId="0" applyFont="1" applyAlignment="1">
      <alignment horizontal="right" vertical="center"/>
    </xf>
    <xf numFmtId="164" fontId="21" fillId="6" borderId="27" xfId="0" applyNumberFormat="1" applyFont="1" applyFill="1" applyBorder="1" applyAlignment="1">
      <alignment horizontal="right" vertical="center"/>
    </xf>
    <xf numFmtId="164" fontId="21" fillId="12" borderId="5" xfId="0" applyNumberFormat="1" applyFont="1" applyFill="1" applyBorder="1" applyAlignment="1">
      <alignment horizontal="center" vertical="center"/>
    </xf>
    <xf numFmtId="164" fontId="21" fillId="0" borderId="0" xfId="0" applyNumberFormat="1" applyFont="1" applyAlignment="1">
      <alignment horizontal="center" vertical="center"/>
    </xf>
    <xf numFmtId="2" fontId="21" fillId="0" borderId="26" xfId="0" applyNumberFormat="1" applyFont="1" applyBorder="1" applyAlignment="1">
      <alignment horizontal="left" vertical="center"/>
    </xf>
    <xf numFmtId="1" fontId="21" fillId="0" borderId="27" xfId="0" applyNumberFormat="1" applyFont="1" applyBorder="1" applyAlignment="1">
      <alignment horizontal="right" vertical="center"/>
    </xf>
    <xf numFmtId="11" fontId="21" fillId="0" borderId="27" xfId="0" applyNumberFormat="1" applyFont="1" applyBorder="1" applyAlignment="1">
      <alignment horizontal="right" vertical="center"/>
    </xf>
    <xf numFmtId="0" fontId="21" fillId="0" borderId="31" xfId="0" applyFont="1" applyBorder="1" applyAlignment="1">
      <alignment horizontal="left" vertical="center"/>
    </xf>
    <xf numFmtId="164" fontId="21" fillId="6" borderId="32" xfId="0" applyNumberFormat="1" applyFont="1" applyFill="1" applyBorder="1" applyAlignment="1">
      <alignment horizontal="right" vertical="center"/>
    </xf>
    <xf numFmtId="1" fontId="21" fillId="0" borderId="32" xfId="0" applyNumberFormat="1" applyFont="1" applyBorder="1" applyAlignment="1">
      <alignment horizontal="right" vertical="center"/>
    </xf>
    <xf numFmtId="11" fontId="21" fillId="0" borderId="30" xfId="0" applyNumberFormat="1" applyFont="1" applyBorder="1" applyAlignment="1">
      <alignment horizontal="right" vertical="center"/>
    </xf>
    <xf numFmtId="0" fontId="21" fillId="12" borderId="0" xfId="0" applyFont="1" applyFill="1" applyAlignment="1">
      <alignment horizontal="center" vertical="center"/>
    </xf>
    <xf numFmtId="0" fontId="21" fillId="12" borderId="0" xfId="0" applyFont="1" applyFill="1" applyAlignment="1">
      <alignment horizontal="right" vertical="center"/>
    </xf>
    <xf numFmtId="1" fontId="21" fillId="12" borderId="0" xfId="0" applyNumberFormat="1" applyFont="1" applyFill="1" applyAlignment="1">
      <alignment horizontal="right" vertical="center"/>
    </xf>
    <xf numFmtId="0" fontId="21" fillId="12" borderId="5" xfId="0" applyFont="1" applyFill="1" applyBorder="1" applyAlignment="1">
      <alignment horizontal="center" vertical="center"/>
    </xf>
    <xf numFmtId="11" fontId="21" fillId="0" borderId="32" xfId="0" applyNumberFormat="1" applyFont="1" applyBorder="1" applyAlignment="1">
      <alignment horizontal="right" vertical="center"/>
    </xf>
    <xf numFmtId="0" fontId="21" fillId="12" borderId="0" xfId="0" applyFont="1" applyFill="1" applyAlignment="1">
      <alignment vertical="center"/>
    </xf>
    <xf numFmtId="164" fontId="15" fillId="12" borderId="5" xfId="0" applyNumberFormat="1" applyFont="1" applyFill="1" applyBorder="1" applyAlignment="1">
      <alignment horizontal="center" vertical="center"/>
    </xf>
    <xf numFmtId="164" fontId="15" fillId="0" borderId="0" xfId="0" applyNumberFormat="1" applyFont="1" applyAlignment="1">
      <alignment horizontal="center" vertical="center"/>
    </xf>
    <xf numFmtId="0" fontId="21" fillId="0" borderId="27" xfId="0" applyFont="1" applyBorder="1" applyAlignment="1">
      <alignment horizontal="right" vertical="center"/>
    </xf>
    <xf numFmtId="0" fontId="21" fillId="0" borderId="26" xfId="0" applyFont="1" applyBorder="1" applyAlignment="1">
      <alignment vertical="center"/>
    </xf>
    <xf numFmtId="0" fontId="21" fillId="0" borderId="28" xfId="0" applyFont="1" applyBorder="1" applyAlignment="1">
      <alignment vertical="center"/>
    </xf>
    <xf numFmtId="11" fontId="21" fillId="0" borderId="27" xfId="0" applyNumberFormat="1" applyFont="1" applyBorder="1" applyAlignment="1">
      <alignment vertical="center"/>
    </xf>
    <xf numFmtId="0" fontId="21" fillId="0" borderId="29" xfId="0" applyFont="1" applyBorder="1" applyAlignment="1">
      <alignment horizontal="left" vertical="center"/>
    </xf>
    <xf numFmtId="164" fontId="21" fillId="6" borderId="30" xfId="0" applyNumberFormat="1" applyFont="1" applyFill="1" applyBorder="1" applyAlignment="1">
      <alignment horizontal="right" vertical="center"/>
    </xf>
    <xf numFmtId="0" fontId="21" fillId="0" borderId="29" xfId="0" applyFont="1" applyBorder="1" applyAlignment="1">
      <alignment vertical="center"/>
    </xf>
    <xf numFmtId="11" fontId="21" fillId="0" borderId="30" xfId="0" applyNumberFormat="1" applyFont="1" applyBorder="1" applyAlignment="1">
      <alignment vertical="center"/>
    </xf>
    <xf numFmtId="0" fontId="15" fillId="12" borderId="5" xfId="0" applyFont="1" applyFill="1" applyBorder="1" applyAlignment="1">
      <alignment horizontal="center" vertical="center"/>
    </xf>
    <xf numFmtId="0" fontId="15" fillId="0" borderId="0" xfId="0" applyFont="1" applyAlignment="1">
      <alignment horizontal="center" vertical="center"/>
    </xf>
    <xf numFmtId="0" fontId="19" fillId="0" borderId="0" xfId="0" applyFont="1" applyAlignment="1">
      <alignment horizontal="center" vertical="center"/>
    </xf>
    <xf numFmtId="164" fontId="21" fillId="0" borderId="32" xfId="0" applyNumberFormat="1" applyFont="1" applyBorder="1" applyAlignment="1">
      <alignment horizontal="right" vertical="center"/>
    </xf>
    <xf numFmtId="0" fontId="21" fillId="12" borderId="0" xfId="0" applyFont="1" applyFill="1" applyAlignment="1">
      <alignment horizontal="left" vertical="center"/>
    </xf>
    <xf numFmtId="2" fontId="21" fillId="0" borderId="32" xfId="0" applyNumberFormat="1" applyFont="1" applyBorder="1" applyAlignment="1">
      <alignment horizontal="right" vertical="center"/>
    </xf>
    <xf numFmtId="0" fontId="25" fillId="5" borderId="35" xfId="0" applyFont="1" applyFill="1" applyBorder="1" applyAlignment="1">
      <alignment vertical="center"/>
    </xf>
    <xf numFmtId="0" fontId="25" fillId="5" borderId="22" xfId="0" applyFont="1" applyFill="1" applyBorder="1" applyAlignment="1">
      <alignment vertical="center"/>
    </xf>
    <xf numFmtId="0" fontId="15" fillId="12" borderId="20" xfId="0" applyFont="1" applyFill="1" applyBorder="1" applyAlignment="1">
      <alignment horizontal="center" vertical="center"/>
    </xf>
    <xf numFmtId="0" fontId="21" fillId="12" borderId="20" xfId="0" applyFont="1" applyFill="1" applyBorder="1" applyAlignment="1">
      <alignment horizontal="left" vertical="center"/>
    </xf>
    <xf numFmtId="164" fontId="15" fillId="12" borderId="20" xfId="0" applyNumberFormat="1" applyFont="1" applyFill="1" applyBorder="1" applyAlignment="1">
      <alignment horizontal="center" vertical="center"/>
    </xf>
    <xf numFmtId="164" fontId="15" fillId="12" borderId="21" xfId="0" applyNumberFormat="1" applyFont="1" applyFill="1" applyBorder="1" applyAlignment="1">
      <alignment horizontal="center" vertical="center"/>
    </xf>
    <xf numFmtId="2" fontId="21" fillId="0" borderId="0" xfId="0" applyNumberFormat="1" applyFont="1" applyAlignment="1">
      <alignment horizontal="center" vertical="center"/>
    </xf>
    <xf numFmtId="0" fontId="21" fillId="0" borderId="27" xfId="0" applyFont="1" applyBorder="1" applyAlignment="1">
      <alignment vertical="center"/>
    </xf>
    <xf numFmtId="0" fontId="15" fillId="12" borderId="2" xfId="0" applyFont="1" applyFill="1" applyBorder="1" applyAlignment="1">
      <alignment horizontal="center" vertical="center"/>
    </xf>
    <xf numFmtId="0" fontId="21" fillId="12" borderId="2" xfId="0" applyFont="1" applyFill="1" applyBorder="1" applyAlignment="1">
      <alignment horizontal="left" vertical="center"/>
    </xf>
    <xf numFmtId="164" fontId="15" fillId="12" borderId="2" xfId="0" applyNumberFormat="1" applyFont="1" applyFill="1" applyBorder="1" applyAlignment="1">
      <alignment horizontal="center" vertical="center"/>
    </xf>
    <xf numFmtId="164" fontId="15" fillId="12" borderId="3" xfId="0" applyNumberFormat="1" applyFont="1" applyFill="1" applyBorder="1" applyAlignment="1">
      <alignment horizontal="center" vertical="center"/>
    </xf>
    <xf numFmtId="0" fontId="21" fillId="0" borderId="2" xfId="0" applyFont="1" applyBorder="1" applyAlignment="1">
      <alignment horizontal="center" vertical="center"/>
    </xf>
    <xf numFmtId="2" fontId="21" fillId="0" borderId="2" xfId="0" applyNumberFormat="1" applyFont="1" applyBorder="1" applyAlignment="1">
      <alignment horizontal="center" vertical="center"/>
    </xf>
    <xf numFmtId="0" fontId="21" fillId="0" borderId="32" xfId="0" applyFont="1" applyBorder="1" applyAlignment="1">
      <alignment vertical="center"/>
    </xf>
    <xf numFmtId="0" fontId="15" fillId="12" borderId="0" xfId="0" applyFont="1" applyFill="1" applyAlignment="1">
      <alignment horizontal="left" vertical="center" wrapText="1"/>
    </xf>
    <xf numFmtId="0" fontId="20" fillId="0" borderId="0" xfId="0" applyFont="1"/>
    <xf numFmtId="0" fontId="21" fillId="0" borderId="0" xfId="0" applyFont="1" applyAlignment="1">
      <alignment vertical="top"/>
    </xf>
    <xf numFmtId="0" fontId="21" fillId="0" borderId="0" xfId="0" applyFont="1" applyAlignment="1">
      <alignment horizontal="right" vertical="top"/>
    </xf>
    <xf numFmtId="2" fontId="21" fillId="0" borderId="30" xfId="0" applyNumberFormat="1" applyFont="1" applyBorder="1" applyAlignment="1">
      <alignment horizontal="right" vertical="center"/>
    </xf>
    <xf numFmtId="0" fontId="21" fillId="0" borderId="31" xfId="0" applyFont="1" applyBorder="1" applyAlignment="1">
      <alignment vertical="center"/>
    </xf>
    <xf numFmtId="164" fontId="21" fillId="0" borderId="32" xfId="0" applyNumberFormat="1" applyFont="1" applyBorder="1" applyAlignment="1">
      <alignment vertical="center"/>
    </xf>
    <xf numFmtId="0" fontId="21" fillId="0" borderId="0" xfId="0" applyFont="1" applyAlignment="1">
      <alignment horizontal="right" vertical="center"/>
    </xf>
    <xf numFmtId="0" fontId="21" fillId="12" borderId="20" xfId="0" applyFont="1" applyFill="1" applyBorder="1" applyAlignment="1">
      <alignment vertical="center"/>
    </xf>
    <xf numFmtId="0" fontId="21" fillId="12" borderId="21" xfId="0" applyFont="1" applyFill="1" applyBorder="1" applyAlignment="1">
      <alignment vertical="center"/>
    </xf>
    <xf numFmtId="0" fontId="10" fillId="0" borderId="0" xfId="0" applyFont="1" applyAlignment="1">
      <alignment horizontal="left" vertical="center"/>
    </xf>
    <xf numFmtId="2" fontId="13" fillId="0" borderId="12" xfId="0" applyNumberFormat="1" applyFont="1" applyBorder="1" applyAlignment="1">
      <alignment horizontal="center" vertical="center" wrapText="1"/>
    </xf>
    <xf numFmtId="2" fontId="13" fillId="0" borderId="17" xfId="0" applyNumberFormat="1" applyFont="1" applyBorder="1" applyAlignment="1">
      <alignment horizontal="center" vertical="center" wrapText="1"/>
    </xf>
    <xf numFmtId="2" fontId="13" fillId="0" borderId="23" xfId="0" applyNumberFormat="1" applyFont="1" applyBorder="1" applyAlignment="1">
      <alignment horizontal="center" vertical="center" wrapText="1"/>
    </xf>
    <xf numFmtId="0" fontId="7" fillId="5" borderId="8" xfId="0" applyFont="1" applyFill="1" applyBorder="1" applyAlignment="1">
      <alignment horizontal="center" vertical="center" wrapText="1"/>
    </xf>
    <xf numFmtId="0" fontId="7" fillId="5" borderId="9" xfId="0" applyFont="1" applyFill="1" applyBorder="1" applyAlignment="1">
      <alignment horizontal="center" vertical="center" wrapText="1"/>
    </xf>
    <xf numFmtId="3" fontId="7" fillId="5" borderId="9" xfId="0" applyNumberFormat="1" applyFont="1" applyFill="1" applyBorder="1" applyAlignment="1">
      <alignment horizontal="center" vertical="center" wrapText="1"/>
    </xf>
    <xf numFmtId="1" fontId="7" fillId="5" borderId="9" xfId="0" applyNumberFormat="1" applyFont="1" applyFill="1" applyBorder="1" applyAlignment="1">
      <alignment horizontal="center" vertical="center" wrapText="1"/>
    </xf>
    <xf numFmtId="167" fontId="7" fillId="5" borderId="10" xfId="0" applyNumberFormat="1" applyFont="1" applyFill="1" applyBorder="1" applyAlignment="1">
      <alignment horizontal="center" vertical="center" wrapText="1"/>
    </xf>
    <xf numFmtId="2" fontId="7" fillId="0" borderId="0" xfId="0" applyNumberFormat="1" applyFont="1" applyAlignment="1">
      <alignment horizontal="center"/>
    </xf>
    <xf numFmtId="0" fontId="32" fillId="0" borderId="5" xfId="0" applyFont="1" applyBorder="1"/>
    <xf numFmtId="9" fontId="13" fillId="6" borderId="27" xfId="0" applyNumberFormat="1" applyFont="1" applyFill="1" applyBorder="1"/>
    <xf numFmtId="165" fontId="13" fillId="6" borderId="25" xfId="0" applyNumberFormat="1" applyFont="1" applyFill="1" applyBorder="1"/>
    <xf numFmtId="166" fontId="13" fillId="0" borderId="44" xfId="0" applyNumberFormat="1" applyFont="1" applyBorder="1"/>
    <xf numFmtId="2" fontId="9" fillId="0" borderId="0" xfId="0" applyNumberFormat="1" applyFont="1" applyAlignment="1">
      <alignment horizontal="center"/>
    </xf>
    <xf numFmtId="2" fontId="13" fillId="0" borderId="0" xfId="0" applyNumberFormat="1" applyFont="1" applyAlignment="1">
      <alignment horizontal="center"/>
    </xf>
    <xf numFmtId="0" fontId="12" fillId="0" borderId="19" xfId="0" applyFont="1" applyBorder="1"/>
    <xf numFmtId="0" fontId="12" fillId="0" borderId="20" xfId="0" applyFont="1" applyBorder="1"/>
    <xf numFmtId="0" fontId="12" fillId="0" borderId="20" xfId="0" applyFont="1" applyBorder="1" applyAlignment="1">
      <alignment horizontal="center"/>
    </xf>
    <xf numFmtId="0" fontId="12" fillId="0" borderId="21" xfId="0" applyFont="1" applyBorder="1"/>
    <xf numFmtId="0" fontId="34" fillId="0" borderId="45" xfId="0" applyFont="1" applyBorder="1" applyAlignment="1">
      <alignment horizontal="center"/>
    </xf>
    <xf numFmtId="165" fontId="42" fillId="0" borderId="27" xfId="1" applyNumberFormat="1" applyFont="1" applyBorder="1" applyAlignment="1" applyProtection="1">
      <alignment horizontal="center"/>
    </xf>
    <xf numFmtId="2" fontId="13" fillId="0" borderId="49" xfId="0" applyNumberFormat="1" applyFont="1" applyBorder="1"/>
    <xf numFmtId="0" fontId="13" fillId="0" borderId="20" xfId="0" applyFont="1" applyBorder="1"/>
    <xf numFmtId="0" fontId="12" fillId="0" borderId="23" xfId="0" applyFont="1" applyBorder="1" applyAlignment="1">
      <alignment horizontal="center"/>
    </xf>
    <xf numFmtId="0" fontId="12" fillId="0" borderId="12" xfId="0" applyFont="1" applyBorder="1" applyAlignment="1">
      <alignment horizontal="center"/>
    </xf>
    <xf numFmtId="0" fontId="12" fillId="0" borderId="17" xfId="0" applyFont="1" applyBorder="1" applyAlignment="1">
      <alignment horizontal="center"/>
    </xf>
    <xf numFmtId="164" fontId="12" fillId="0" borderId="23" xfId="0" applyNumberFormat="1" applyFont="1" applyBorder="1" applyAlignment="1">
      <alignment horizontal="center"/>
    </xf>
    <xf numFmtId="164" fontId="12" fillId="0" borderId="12" xfId="0" applyNumberFormat="1" applyFont="1" applyBorder="1" applyAlignment="1">
      <alignment horizontal="center"/>
    </xf>
    <xf numFmtId="164" fontId="12" fillId="0" borderId="17" xfId="0" applyNumberFormat="1" applyFont="1" applyBorder="1" applyAlignment="1">
      <alignment horizontal="center"/>
    </xf>
    <xf numFmtId="2" fontId="12" fillId="0" borderId="23" xfId="0" applyNumberFormat="1" applyFont="1" applyBorder="1" applyAlignment="1">
      <alignment horizontal="center"/>
    </xf>
    <xf numFmtId="2" fontId="12" fillId="0" borderId="12" xfId="0" applyNumberFormat="1" applyFont="1" applyBorder="1" applyAlignment="1">
      <alignment horizontal="center"/>
    </xf>
    <xf numFmtId="2" fontId="12" fillId="0" borderId="17" xfId="0" applyNumberFormat="1" applyFont="1" applyBorder="1" applyAlignment="1">
      <alignment horizontal="center"/>
    </xf>
    <xf numFmtId="166" fontId="12" fillId="0" borderId="23" xfId="0" applyNumberFormat="1" applyFont="1" applyBorder="1" applyAlignment="1">
      <alignment horizontal="center"/>
    </xf>
    <xf numFmtId="166" fontId="12" fillId="0" borderId="12" xfId="0" applyNumberFormat="1" applyFont="1" applyBorder="1" applyAlignment="1">
      <alignment horizontal="center"/>
    </xf>
    <xf numFmtId="166" fontId="12" fillId="0" borderId="17" xfId="0" applyNumberFormat="1" applyFont="1" applyBorder="1" applyAlignment="1">
      <alignment horizontal="center"/>
    </xf>
    <xf numFmtId="165" fontId="12" fillId="0" borderId="23" xfId="0" applyNumberFormat="1" applyFont="1" applyBorder="1" applyAlignment="1">
      <alignment horizontal="center"/>
    </xf>
    <xf numFmtId="165" fontId="12" fillId="0" borderId="12" xfId="0" applyNumberFormat="1" applyFont="1" applyBorder="1" applyAlignment="1">
      <alignment horizontal="center"/>
    </xf>
    <xf numFmtId="165" fontId="12" fillId="0" borderId="17" xfId="0" applyNumberFormat="1" applyFont="1" applyBorder="1" applyAlignment="1">
      <alignment horizontal="center"/>
    </xf>
    <xf numFmtId="1" fontId="12" fillId="0" borderId="23" xfId="0" applyNumberFormat="1" applyFont="1" applyBorder="1" applyAlignment="1">
      <alignment horizontal="center"/>
    </xf>
    <xf numFmtId="1" fontId="12" fillId="0" borderId="12" xfId="0" applyNumberFormat="1" applyFont="1" applyBorder="1" applyAlignment="1">
      <alignment horizontal="center"/>
    </xf>
    <xf numFmtId="1" fontId="12" fillId="0" borderId="17" xfId="0" applyNumberFormat="1" applyFont="1" applyBorder="1" applyAlignment="1">
      <alignment horizontal="center"/>
    </xf>
    <xf numFmtId="0" fontId="5" fillId="0" borderId="0" xfId="6"/>
    <xf numFmtId="0" fontId="5" fillId="0" borderId="28" xfId="6" applyBorder="1"/>
    <xf numFmtId="0" fontId="5" fillId="0" borderId="27" xfId="6" applyBorder="1"/>
    <xf numFmtId="0" fontId="5" fillId="0" borderId="29" xfId="6" applyBorder="1" applyAlignment="1">
      <alignment horizontal="right"/>
    </xf>
    <xf numFmtId="0" fontId="5" fillId="0" borderId="30" xfId="6" applyBorder="1"/>
    <xf numFmtId="0" fontId="5" fillId="0" borderId="31" xfId="6" applyBorder="1" applyAlignment="1">
      <alignment horizontal="right"/>
    </xf>
    <xf numFmtId="0" fontId="5" fillId="0" borderId="32" xfId="6" applyBorder="1"/>
    <xf numFmtId="0" fontId="47" fillId="0" borderId="0" xfId="6" applyFont="1"/>
    <xf numFmtId="0" fontId="5" fillId="0" borderId="26" xfId="6" applyBorder="1" applyAlignment="1">
      <alignment horizontal="right"/>
    </xf>
    <xf numFmtId="0" fontId="5" fillId="0" borderId="14" xfId="6" applyBorder="1"/>
    <xf numFmtId="0" fontId="5" fillId="0" borderId="4" xfId="6" applyBorder="1" applyAlignment="1">
      <alignment horizontal="right"/>
    </xf>
    <xf numFmtId="0" fontId="5" fillId="0" borderId="19" xfId="6" applyBorder="1" applyAlignment="1">
      <alignment horizontal="right"/>
    </xf>
    <xf numFmtId="164" fontId="5" fillId="0" borderId="0" xfId="6" applyNumberFormat="1"/>
    <xf numFmtId="0" fontId="38" fillId="0" borderId="0" xfId="6" applyFont="1"/>
    <xf numFmtId="0" fontId="49" fillId="0" borderId="0" xfId="0" applyFont="1" applyAlignment="1">
      <alignment vertical="center"/>
    </xf>
    <xf numFmtId="0" fontId="21" fillId="0" borderId="24" xfId="0" applyFont="1" applyBorder="1" applyAlignment="1">
      <alignment horizontal="right" vertical="center" wrapText="1"/>
    </xf>
    <xf numFmtId="0" fontId="18" fillId="13" borderId="50" xfId="0" applyFont="1" applyFill="1" applyBorder="1" applyAlignment="1">
      <alignment horizontal="center" vertical="center"/>
    </xf>
    <xf numFmtId="0" fontId="27" fillId="0" borderId="0" xfId="0" applyFont="1"/>
    <xf numFmtId="0" fontId="27" fillId="0" borderId="0" xfId="0" applyFont="1" applyAlignment="1">
      <alignment vertical="center"/>
    </xf>
    <xf numFmtId="0" fontId="51" fillId="0" borderId="0" xfId="0" applyFont="1" applyAlignment="1">
      <alignment horizontal="left"/>
    </xf>
    <xf numFmtId="0" fontId="48" fillId="0" borderId="24" xfId="6" applyFont="1" applyBorder="1"/>
    <xf numFmtId="0" fontId="5" fillId="0" borderId="52" xfId="6" applyBorder="1"/>
    <xf numFmtId="0" fontId="5" fillId="0" borderId="25" xfId="6" applyBorder="1"/>
    <xf numFmtId="0" fontId="50" fillId="0" borderId="53" xfId="6" applyFont="1" applyBorder="1"/>
    <xf numFmtId="0" fontId="5" fillId="0" borderId="54" xfId="6" applyBorder="1"/>
    <xf numFmtId="0" fontId="5" fillId="0" borderId="55" xfId="6" applyBorder="1"/>
    <xf numFmtId="0" fontId="18" fillId="14" borderId="12" xfId="0" applyFont="1" applyFill="1" applyBorder="1" applyAlignment="1" applyProtection="1">
      <alignment horizontal="center" vertical="center"/>
      <protection locked="0"/>
    </xf>
    <xf numFmtId="0" fontId="18" fillId="14" borderId="51" xfId="0" applyFont="1" applyFill="1" applyBorder="1" applyAlignment="1" applyProtection="1">
      <alignment horizontal="center" vertical="center"/>
      <protection locked="0"/>
    </xf>
    <xf numFmtId="0" fontId="5" fillId="4" borderId="23" xfId="6" applyFill="1" applyBorder="1" applyProtection="1">
      <protection locked="0"/>
    </xf>
    <xf numFmtId="0" fontId="5" fillId="4" borderId="0" xfId="6" applyFill="1" applyProtection="1">
      <protection locked="0"/>
    </xf>
    <xf numFmtId="0" fontId="5" fillId="4" borderId="12" xfId="6" applyFill="1" applyBorder="1" applyProtection="1">
      <protection locked="0"/>
    </xf>
    <xf numFmtId="0" fontId="5" fillId="4" borderId="14" xfId="6" applyFill="1" applyBorder="1" applyProtection="1">
      <protection locked="0"/>
    </xf>
    <xf numFmtId="0" fontId="32" fillId="0" borderId="0" xfId="7" applyFont="1"/>
    <xf numFmtId="0" fontId="10" fillId="0" borderId="0" xfId="7" applyFont="1" applyAlignment="1">
      <alignment horizontal="left"/>
    </xf>
    <xf numFmtId="0" fontId="10" fillId="0" borderId="0" xfId="7" applyFont="1"/>
    <xf numFmtId="0" fontId="10" fillId="0" borderId="0" xfId="7" applyFont="1" applyAlignment="1">
      <alignment horizontal="center" vertical="center"/>
    </xf>
    <xf numFmtId="0" fontId="8" fillId="0" borderId="0" xfId="7" applyFont="1"/>
    <xf numFmtId="0" fontId="43" fillId="0" borderId="0" xfId="7" applyFont="1"/>
    <xf numFmtId="0" fontId="36" fillId="0" borderId="0" xfId="7" applyFont="1"/>
    <xf numFmtId="0" fontId="4" fillId="0" borderId="0" xfId="7" applyFont="1"/>
    <xf numFmtId="0" fontId="33" fillId="0" borderId="0" xfId="7" applyFont="1"/>
    <xf numFmtId="0" fontId="7" fillId="5" borderId="47" xfId="7" applyFont="1" applyFill="1" applyBorder="1" applyAlignment="1">
      <alignment horizontal="center" vertical="center" wrapText="1"/>
    </xf>
    <xf numFmtId="0" fontId="7" fillId="0" borderId="0" xfId="7" applyFont="1" applyAlignment="1">
      <alignment horizontal="center" vertical="center" wrapText="1"/>
    </xf>
    <xf numFmtId="0" fontId="7" fillId="5" borderId="42" xfId="7" applyFont="1" applyFill="1" applyBorder="1" applyAlignment="1">
      <alignment horizontal="center" vertical="center" wrapText="1"/>
    </xf>
    <xf numFmtId="0" fontId="7" fillId="5" borderId="41" xfId="7" applyFont="1" applyFill="1" applyBorder="1" applyAlignment="1">
      <alignment horizontal="center" vertical="center" wrapText="1"/>
    </xf>
    <xf numFmtId="0" fontId="7" fillId="5" borderId="43" xfId="7" applyFont="1" applyFill="1" applyBorder="1" applyAlignment="1">
      <alignment horizontal="center" vertical="center" wrapText="1"/>
    </xf>
    <xf numFmtId="2" fontId="13" fillId="8" borderId="9" xfId="7" applyNumberFormat="1" applyFont="1" applyFill="1" applyBorder="1" applyAlignment="1" applyProtection="1">
      <alignment horizontal="center" vertical="center" wrapText="1"/>
      <protection locked="0"/>
    </xf>
    <xf numFmtId="2" fontId="13" fillId="0" borderId="9" xfId="7" applyNumberFormat="1" applyFont="1" applyBorder="1" applyAlignment="1">
      <alignment horizontal="center" vertical="center" wrapText="1"/>
    </xf>
    <xf numFmtId="166" fontId="12" fillId="10" borderId="12" xfId="7" applyNumberFormat="1" applyFont="1" applyFill="1" applyBorder="1" applyAlignment="1" applyProtection="1">
      <alignment horizontal="center"/>
      <protection locked="0"/>
    </xf>
    <xf numFmtId="2" fontId="13" fillId="8" borderId="12" xfId="7" applyNumberFormat="1" applyFont="1" applyFill="1" applyBorder="1" applyAlignment="1" applyProtection="1">
      <alignment horizontal="center" vertical="center" wrapText="1"/>
      <protection locked="0"/>
    </xf>
    <xf numFmtId="2" fontId="13" fillId="0" borderId="12" xfId="7" applyNumberFormat="1" applyFont="1" applyBorder="1" applyAlignment="1">
      <alignment horizontal="center" vertical="center" wrapText="1"/>
    </xf>
    <xf numFmtId="2" fontId="13" fillId="0" borderId="23" xfId="7" applyNumberFormat="1" applyFont="1" applyBorder="1" applyAlignment="1">
      <alignment horizontal="center" vertical="center" wrapText="1"/>
    </xf>
    <xf numFmtId="0" fontId="33" fillId="0" borderId="20" xfId="7" applyFont="1" applyBorder="1"/>
    <xf numFmtId="0" fontId="33" fillId="0" borderId="0" xfId="7" applyFont="1" applyAlignment="1">
      <alignment shrinkToFit="1"/>
    </xf>
    <xf numFmtId="0" fontId="33" fillId="0" borderId="39" xfId="7" applyFont="1" applyBorder="1"/>
    <xf numFmtId="166" fontId="12" fillId="10" borderId="23" xfId="7" applyNumberFormat="1" applyFont="1" applyFill="1" applyBorder="1" applyAlignment="1" applyProtection="1">
      <alignment horizontal="center"/>
      <protection locked="0"/>
    </xf>
    <xf numFmtId="2" fontId="13" fillId="8" borderId="23" xfId="7" applyNumberFormat="1" applyFont="1" applyFill="1" applyBorder="1" applyAlignment="1" applyProtection="1">
      <alignment horizontal="center" vertical="center" wrapText="1"/>
      <protection locked="0"/>
    </xf>
    <xf numFmtId="0" fontId="28" fillId="0" borderId="0" xfId="7"/>
    <xf numFmtId="166" fontId="12" fillId="10" borderId="17" xfId="7" applyNumberFormat="1" applyFont="1" applyFill="1" applyBorder="1" applyAlignment="1" applyProtection="1">
      <alignment horizontal="center"/>
      <protection locked="0"/>
    </xf>
    <xf numFmtId="2" fontId="13" fillId="8" borderId="17" xfId="7" applyNumberFormat="1" applyFont="1" applyFill="1" applyBorder="1" applyAlignment="1" applyProtection="1">
      <alignment horizontal="center" vertical="center" wrapText="1"/>
      <protection locked="0"/>
    </xf>
    <xf numFmtId="2" fontId="13" fillId="0" borderId="17" xfId="7" applyNumberFormat="1" applyFont="1" applyBorder="1" applyAlignment="1">
      <alignment horizontal="center" vertical="center" wrapText="1"/>
    </xf>
    <xf numFmtId="1" fontId="10" fillId="0" borderId="0" xfId="7" applyNumberFormat="1" applyFont="1" applyAlignment="1">
      <alignment horizontal="center" vertical="center"/>
    </xf>
    <xf numFmtId="0" fontId="10" fillId="0" borderId="0" xfId="7" applyFont="1" applyAlignment="1">
      <alignment horizontal="center"/>
    </xf>
    <xf numFmtId="167" fontId="10" fillId="0" borderId="0" xfId="7" applyNumberFormat="1" applyFont="1"/>
    <xf numFmtId="0" fontId="32" fillId="0" borderId="0" xfId="7" applyFont="1" applyAlignment="1">
      <alignment horizontal="left"/>
    </xf>
    <xf numFmtId="1" fontId="10" fillId="0" borderId="0" xfId="7" applyNumberFormat="1" applyFont="1" applyAlignment="1">
      <alignment horizontal="left"/>
    </xf>
    <xf numFmtId="167" fontId="10" fillId="0" borderId="0" xfId="7" applyNumberFormat="1" applyFont="1" applyAlignment="1">
      <alignment horizontal="left"/>
    </xf>
    <xf numFmtId="0" fontId="32" fillId="0" borderId="0" xfId="7" applyFont="1" applyAlignment="1">
      <alignment horizontal="left" vertical="center"/>
    </xf>
    <xf numFmtId="1" fontId="10" fillId="0" borderId="0" xfId="7" applyNumberFormat="1" applyFont="1" applyAlignment="1">
      <alignment horizontal="left" vertical="center"/>
    </xf>
    <xf numFmtId="0" fontId="10" fillId="0" borderId="0" xfId="7" applyFont="1" applyAlignment="1">
      <alignment horizontal="left" vertical="center"/>
    </xf>
    <xf numFmtId="167" fontId="10" fillId="0" borderId="0" xfId="7" applyNumberFormat="1" applyFont="1" applyAlignment="1">
      <alignment horizontal="left" vertical="center"/>
    </xf>
    <xf numFmtId="0" fontId="38" fillId="0" borderId="0" xfId="7" applyFont="1" applyAlignment="1">
      <alignment horizontal="left" vertical="center"/>
    </xf>
    <xf numFmtId="0" fontId="23" fillId="0" borderId="0" xfId="7" applyFont="1" applyAlignment="1">
      <alignment horizontal="left" vertical="center" wrapText="1"/>
    </xf>
    <xf numFmtId="0" fontId="32" fillId="0" borderId="0" xfId="7" applyFont="1" applyAlignment="1">
      <alignment vertical="center"/>
    </xf>
    <xf numFmtId="0" fontId="7" fillId="5" borderId="6" xfId="7" applyFont="1" applyFill="1" applyBorder="1" applyAlignment="1">
      <alignment horizontal="center" vertical="center" wrapText="1"/>
    </xf>
    <xf numFmtId="0" fontId="7" fillId="5" borderId="7" xfId="7" applyFont="1" applyFill="1" applyBorder="1" applyAlignment="1">
      <alignment horizontal="center" vertical="center" wrapText="1"/>
    </xf>
    <xf numFmtId="3" fontId="7" fillId="5" borderId="7" xfId="7" applyNumberFormat="1" applyFont="1" applyFill="1" applyBorder="1" applyAlignment="1">
      <alignment horizontal="center" vertical="center" wrapText="1"/>
    </xf>
    <xf numFmtId="1" fontId="7" fillId="5" borderId="7" xfId="7" applyNumberFormat="1" applyFont="1" applyFill="1" applyBorder="1" applyAlignment="1">
      <alignment horizontal="center" vertical="center" wrapText="1"/>
    </xf>
    <xf numFmtId="167" fontId="7" fillId="5" borderId="7" xfId="7" applyNumberFormat="1" applyFont="1" applyFill="1" applyBorder="1" applyAlignment="1">
      <alignment horizontal="center" vertical="center" wrapText="1"/>
    </xf>
    <xf numFmtId="167" fontId="7" fillId="5" borderId="36" xfId="7" applyNumberFormat="1" applyFont="1" applyFill="1" applyBorder="1" applyAlignment="1">
      <alignment horizontal="center" vertical="center" wrapText="1"/>
    </xf>
    <xf numFmtId="0" fontId="9" fillId="0" borderId="0" xfId="7" applyFont="1" applyAlignment="1">
      <alignment horizontal="center" vertical="center" wrapText="1"/>
    </xf>
    <xf numFmtId="0" fontId="9" fillId="0" borderId="20" xfId="7" applyFont="1" applyBorder="1" applyAlignment="1">
      <alignment horizontal="center" vertical="center" wrapText="1"/>
    </xf>
    <xf numFmtId="0" fontId="32" fillId="0" borderId="0" xfId="7" applyFont="1" applyAlignment="1">
      <alignment vertical="center" wrapText="1"/>
    </xf>
    <xf numFmtId="0" fontId="9" fillId="0" borderId="8" xfId="7" applyFont="1" applyBorder="1" applyAlignment="1" applyProtection="1">
      <alignment horizontal="center" vertical="center"/>
      <protection locked="0"/>
    </xf>
    <xf numFmtId="0" fontId="11" fillId="9" borderId="9" xfId="7" applyFont="1" applyFill="1" applyBorder="1" applyAlignment="1" applyProtection="1">
      <alignment horizontal="center" vertical="center"/>
      <protection locked="0"/>
    </xf>
    <xf numFmtId="0" fontId="13" fillId="9" borderId="9" xfId="7" applyFont="1" applyFill="1" applyBorder="1" applyAlignment="1" applyProtection="1">
      <alignment horizontal="right" vertical="center"/>
      <protection locked="0"/>
    </xf>
    <xf numFmtId="167" fontId="12" fillId="0" borderId="9" xfId="7" applyNumberFormat="1" applyFont="1" applyBorder="1" applyAlignment="1">
      <alignment horizontal="right" vertical="center"/>
    </xf>
    <xf numFmtId="167" fontId="12" fillId="6" borderId="10" xfId="7" applyNumberFormat="1" applyFont="1" applyFill="1" applyBorder="1" applyAlignment="1">
      <alignment horizontal="right" vertical="center"/>
    </xf>
    <xf numFmtId="0" fontId="9" fillId="0" borderId="0" xfId="7" applyFont="1" applyAlignment="1">
      <alignment horizontal="left" vertical="center"/>
    </xf>
    <xf numFmtId="0" fontId="12" fillId="0" borderId="0" xfId="7" applyFont="1" applyAlignment="1">
      <alignment horizontal="center" vertical="center"/>
    </xf>
    <xf numFmtId="0" fontId="9" fillId="0" borderId="11" xfId="7" applyFont="1" applyBorder="1" applyAlignment="1" applyProtection="1">
      <alignment horizontal="center" vertical="center"/>
      <protection locked="0"/>
    </xf>
    <xf numFmtId="0" fontId="11" fillId="9" borderId="12" xfId="7" applyFont="1" applyFill="1" applyBorder="1" applyAlignment="1" applyProtection="1">
      <alignment horizontal="center" vertical="center"/>
      <protection locked="0"/>
    </xf>
    <xf numFmtId="0" fontId="13" fillId="9" borderId="12" xfId="7" applyFont="1" applyFill="1" applyBorder="1" applyAlignment="1" applyProtection="1">
      <alignment horizontal="right" vertical="center"/>
      <protection locked="0"/>
    </xf>
    <xf numFmtId="3" fontId="12" fillId="4" borderId="12" xfId="7" applyNumberFormat="1" applyFont="1" applyFill="1" applyBorder="1" applyAlignment="1" applyProtection="1">
      <alignment horizontal="center" vertical="center"/>
      <protection locked="0"/>
    </xf>
    <xf numFmtId="1" fontId="12" fillId="4" borderId="12" xfId="7" applyNumberFormat="1" applyFont="1" applyFill="1" applyBorder="1" applyAlignment="1" applyProtection="1">
      <alignment horizontal="center" vertical="center"/>
      <protection locked="0"/>
    </xf>
    <xf numFmtId="167" fontId="12" fillId="0" borderId="12" xfId="7" applyNumberFormat="1" applyFont="1" applyBorder="1" applyAlignment="1">
      <alignment horizontal="right" vertical="center"/>
    </xf>
    <xf numFmtId="167" fontId="12" fillId="4" borderId="12" xfId="7" applyNumberFormat="1" applyFont="1" applyFill="1" applyBorder="1" applyAlignment="1" applyProtection="1">
      <alignment horizontal="center" vertical="center"/>
      <protection locked="0"/>
    </xf>
    <xf numFmtId="167" fontId="12" fillId="6" borderId="15" xfId="7" applyNumberFormat="1" applyFont="1" applyFill="1" applyBorder="1" applyAlignment="1">
      <alignment horizontal="right" vertical="center"/>
    </xf>
    <xf numFmtId="0" fontId="9" fillId="0" borderId="0" xfId="7" applyFont="1" applyAlignment="1">
      <alignment vertical="center" wrapText="1"/>
    </xf>
    <xf numFmtId="0" fontId="32" fillId="0" borderId="0" xfId="7" applyFont="1" applyAlignment="1">
      <alignment horizontal="center" vertical="center"/>
    </xf>
    <xf numFmtId="0" fontId="13" fillId="0" borderId="0" xfId="7" applyFont="1" applyAlignment="1">
      <alignment horizontal="center" vertical="center"/>
    </xf>
    <xf numFmtId="0" fontId="9" fillId="0" borderId="20" xfId="7" applyFont="1" applyBorder="1" applyAlignment="1">
      <alignment horizontal="left" vertical="center"/>
    </xf>
    <xf numFmtId="0" fontId="12" fillId="0" borderId="20" xfId="7" applyFont="1" applyBorder="1" applyAlignment="1">
      <alignment horizontal="center" vertical="center"/>
    </xf>
    <xf numFmtId="0" fontId="9" fillId="0" borderId="0" xfId="7" applyFont="1" applyAlignment="1">
      <alignment vertical="center"/>
    </xf>
    <xf numFmtId="0" fontId="8" fillId="0" borderId="0" xfId="7" applyFont="1" applyAlignment="1">
      <alignment vertical="center"/>
    </xf>
    <xf numFmtId="0" fontId="6" fillId="0" borderId="0" xfId="7" applyFont="1" applyAlignment="1">
      <alignment horizontal="right" vertical="center"/>
    </xf>
    <xf numFmtId="0" fontId="32" fillId="0" borderId="0" xfId="7" applyFont="1" applyAlignment="1">
      <alignment horizontal="center"/>
    </xf>
    <xf numFmtId="0" fontId="32" fillId="0" borderId="0" xfId="7" applyFont="1" applyAlignment="1">
      <alignment horizontal="left" vertical="center" wrapText="1"/>
    </xf>
    <xf numFmtId="0" fontId="9" fillId="0" borderId="16" xfId="7" applyFont="1" applyBorder="1" applyAlignment="1" applyProtection="1">
      <alignment horizontal="center" vertical="center"/>
      <protection locked="0"/>
    </xf>
    <xf numFmtId="0" fontId="11" fillId="9" borderId="17" xfId="7" applyFont="1" applyFill="1" applyBorder="1" applyAlignment="1" applyProtection="1">
      <alignment horizontal="center" vertical="center"/>
      <protection locked="0"/>
    </xf>
    <xf numFmtId="0" fontId="13" fillId="9" borderId="17" xfId="7" applyFont="1" applyFill="1" applyBorder="1" applyAlignment="1" applyProtection="1">
      <alignment horizontal="right" vertical="center"/>
      <protection locked="0"/>
    </xf>
    <xf numFmtId="3" fontId="12" fillId="4" borderId="17" xfId="7" applyNumberFormat="1" applyFont="1" applyFill="1" applyBorder="1" applyAlignment="1" applyProtection="1">
      <alignment horizontal="center" vertical="center"/>
      <protection locked="0"/>
    </xf>
    <xf numFmtId="1" fontId="12" fillId="4" borderId="17" xfId="7" applyNumberFormat="1" applyFont="1" applyFill="1" applyBorder="1" applyAlignment="1" applyProtection="1">
      <alignment horizontal="center" vertical="center"/>
      <protection locked="0"/>
    </xf>
    <xf numFmtId="167" fontId="12" fillId="0" borderId="17" xfId="7" applyNumberFormat="1" applyFont="1" applyBorder="1" applyAlignment="1">
      <alignment horizontal="right" vertical="center"/>
    </xf>
    <xf numFmtId="167" fontId="12" fillId="4" borderId="17" xfId="7" applyNumberFormat="1" applyFont="1" applyFill="1" applyBorder="1" applyAlignment="1" applyProtection="1">
      <alignment horizontal="center" vertical="center"/>
      <protection locked="0"/>
    </xf>
    <xf numFmtId="167" fontId="12" fillId="6" borderId="18" xfId="7" applyNumberFormat="1" applyFont="1" applyFill="1" applyBorder="1" applyAlignment="1">
      <alignment horizontal="right" vertical="center"/>
    </xf>
    <xf numFmtId="1" fontId="32" fillId="0" borderId="0" xfId="7" applyNumberFormat="1" applyFont="1" applyAlignment="1">
      <alignment horizontal="center" vertical="center"/>
    </xf>
    <xf numFmtId="167" fontId="32" fillId="0" borderId="0" xfId="7" applyNumberFormat="1" applyFont="1"/>
    <xf numFmtId="0" fontId="12" fillId="0" borderId="0" xfId="7" applyFont="1"/>
    <xf numFmtId="0" fontId="8" fillId="0" borderId="0" xfId="7" applyFont="1" applyAlignment="1">
      <alignment horizontal="left"/>
    </xf>
    <xf numFmtId="164" fontId="12" fillId="0" borderId="0" xfId="7" applyNumberFormat="1" applyFont="1"/>
    <xf numFmtId="1" fontId="12" fillId="0" borderId="0" xfId="7" applyNumberFormat="1" applyFont="1"/>
    <xf numFmtId="2" fontId="12" fillId="0" borderId="0" xfId="7" applyNumberFormat="1" applyFont="1"/>
    <xf numFmtId="0" fontId="7" fillId="5" borderId="8" xfId="7" applyFont="1" applyFill="1" applyBorder="1" applyAlignment="1">
      <alignment horizontal="left" vertical="center"/>
    </xf>
    <xf numFmtId="164" fontId="12" fillId="4" borderId="10" xfId="7" applyNumberFormat="1" applyFont="1" applyFill="1" applyBorder="1" applyAlignment="1" applyProtection="1">
      <alignment horizontal="center" vertical="center"/>
      <protection locked="0"/>
    </xf>
    <xf numFmtId="0" fontId="12" fillId="0" borderId="0" xfId="7" applyFont="1" applyAlignment="1">
      <alignment vertical="center"/>
    </xf>
    <xf numFmtId="1" fontId="12" fillId="0" borderId="0" xfId="7" applyNumberFormat="1" applyFont="1" applyAlignment="1">
      <alignment vertical="center"/>
    </xf>
    <xf numFmtId="164" fontId="12" fillId="0" borderId="0" xfId="7" applyNumberFormat="1" applyFont="1" applyAlignment="1">
      <alignment vertical="center"/>
    </xf>
    <xf numFmtId="2" fontId="12" fillId="0" borderId="0" xfId="7" applyNumberFormat="1" applyFont="1" applyAlignment="1">
      <alignment vertical="center"/>
    </xf>
    <xf numFmtId="0" fontId="7" fillId="5" borderId="16" xfId="7" applyFont="1" applyFill="1" applyBorder="1" applyAlignment="1">
      <alignment horizontal="left" vertical="center"/>
    </xf>
    <xf numFmtId="164" fontId="12" fillId="4" borderId="18" xfId="7" applyNumberFormat="1" applyFont="1" applyFill="1" applyBorder="1" applyAlignment="1" applyProtection="1">
      <alignment horizontal="center" vertical="center"/>
      <protection locked="0"/>
    </xf>
    <xf numFmtId="0" fontId="13" fillId="0" borderId="0" xfId="7" applyFont="1" applyAlignment="1">
      <alignment vertical="center"/>
    </xf>
    <xf numFmtId="1" fontId="13" fillId="0" borderId="0" xfId="7" applyNumberFormat="1" applyFont="1" applyAlignment="1">
      <alignment vertical="center"/>
    </xf>
    <xf numFmtId="164" fontId="13" fillId="0" borderId="0" xfId="7" applyNumberFormat="1" applyFont="1" applyAlignment="1">
      <alignment vertical="center"/>
    </xf>
    <xf numFmtId="2" fontId="13" fillId="0" borderId="0" xfId="7" applyNumberFormat="1" applyFont="1" applyAlignment="1">
      <alignment vertical="center"/>
    </xf>
    <xf numFmtId="0" fontId="13" fillId="0" borderId="0" xfId="7" applyFont="1" applyAlignment="1">
      <alignment horizontal="left"/>
    </xf>
    <xf numFmtId="1" fontId="13" fillId="0" borderId="0" xfId="7" applyNumberFormat="1" applyFont="1" applyAlignment="1">
      <alignment horizontal="left"/>
    </xf>
    <xf numFmtId="164" fontId="13" fillId="0" borderId="0" xfId="7" applyNumberFormat="1" applyFont="1" applyAlignment="1">
      <alignment horizontal="left"/>
    </xf>
    <xf numFmtId="2" fontId="13" fillId="0" borderId="0" xfId="7" applyNumberFormat="1" applyFont="1" applyAlignment="1">
      <alignment horizontal="left"/>
    </xf>
    <xf numFmtId="164" fontId="7" fillId="5" borderId="7" xfId="7" applyNumberFormat="1" applyFont="1" applyFill="1" applyBorder="1" applyAlignment="1">
      <alignment horizontal="center" vertical="center" wrapText="1"/>
    </xf>
    <xf numFmtId="2" fontId="7" fillId="5" borderId="36" xfId="7" applyNumberFormat="1" applyFont="1" applyFill="1" applyBorder="1" applyAlignment="1">
      <alignment horizontal="center" vertical="center" wrapText="1"/>
    </xf>
    <xf numFmtId="2" fontId="12" fillId="6" borderId="10" xfId="7" applyNumberFormat="1" applyFont="1" applyFill="1" applyBorder="1" applyAlignment="1">
      <alignment horizontal="right" vertical="center"/>
    </xf>
    <xf numFmtId="2" fontId="12" fillId="0" borderId="0" xfId="7" applyNumberFormat="1" applyFont="1" applyAlignment="1">
      <alignment horizontal="left" vertical="center"/>
    </xf>
    <xf numFmtId="0" fontId="7" fillId="11" borderId="47" xfId="7" applyFont="1" applyFill="1" applyBorder="1" applyAlignment="1">
      <alignment horizontal="center" vertical="center"/>
    </xf>
    <xf numFmtId="164" fontId="12" fillId="4" borderId="12" xfId="7" applyNumberFormat="1" applyFont="1" applyFill="1" applyBorder="1" applyAlignment="1" applyProtection="1">
      <alignment horizontal="center" vertical="center"/>
      <protection locked="0"/>
    </xf>
    <xf numFmtId="2" fontId="12" fillId="6" borderId="15" xfId="7" applyNumberFormat="1" applyFont="1" applyFill="1" applyBorder="1" applyAlignment="1">
      <alignment horizontal="right" vertical="center"/>
    </xf>
    <xf numFmtId="164" fontId="14" fillId="6" borderId="48" xfId="7" applyNumberFormat="1" applyFont="1" applyFill="1" applyBorder="1" applyAlignment="1">
      <alignment horizontal="center" vertical="center"/>
    </xf>
    <xf numFmtId="0" fontId="7" fillId="5" borderId="47" xfId="7" applyFont="1" applyFill="1" applyBorder="1" applyAlignment="1">
      <alignment horizontal="center" vertical="center"/>
    </xf>
    <xf numFmtId="164" fontId="9" fillId="6" borderId="48" xfId="7" applyNumberFormat="1" applyFont="1" applyFill="1" applyBorder="1" applyAlignment="1">
      <alignment horizontal="center" vertical="center"/>
    </xf>
    <xf numFmtId="164" fontId="12" fillId="0" borderId="0" xfId="7" applyNumberFormat="1" applyFont="1" applyAlignment="1">
      <alignment horizontal="center" vertical="center"/>
    </xf>
    <xf numFmtId="0" fontId="41" fillId="11" borderId="47" xfId="7" applyFont="1" applyFill="1" applyBorder="1" applyAlignment="1">
      <alignment horizontal="center" vertical="center" wrapText="1"/>
    </xf>
    <xf numFmtId="1" fontId="12" fillId="0" borderId="48" xfId="7" applyNumberFormat="1" applyFont="1" applyBorder="1" applyAlignment="1">
      <alignment horizontal="center" vertical="center"/>
    </xf>
    <xf numFmtId="2" fontId="12" fillId="0" borderId="0" xfId="7" applyNumberFormat="1" applyFont="1" applyAlignment="1">
      <alignment horizontal="center" vertical="center"/>
    </xf>
    <xf numFmtId="0" fontId="24" fillId="0" borderId="0" xfId="7" applyFont="1" applyAlignment="1">
      <alignment horizontal="right" vertical="center"/>
    </xf>
    <xf numFmtId="0" fontId="11" fillId="0" borderId="0" xfId="7" applyFont="1" applyAlignment="1">
      <alignment horizontal="left" vertical="center"/>
    </xf>
    <xf numFmtId="0" fontId="14" fillId="0" borderId="20" xfId="7" applyFont="1" applyBorder="1" applyAlignment="1">
      <alignment vertical="center"/>
    </xf>
    <xf numFmtId="0" fontId="9" fillId="0" borderId="20" xfId="7" applyFont="1" applyBorder="1" applyAlignment="1">
      <alignment horizontal="center" vertical="center"/>
    </xf>
    <xf numFmtId="0" fontId="12" fillId="0" borderId="0" xfId="7" applyFont="1" applyAlignment="1">
      <alignment horizontal="left" vertical="center"/>
    </xf>
    <xf numFmtId="0" fontId="12" fillId="0" borderId="20" xfId="7" applyFont="1" applyBorder="1" applyAlignment="1">
      <alignment horizontal="left" vertical="center"/>
    </xf>
    <xf numFmtId="0" fontId="9" fillId="0" borderId="0" xfId="7" applyFont="1" applyAlignment="1">
      <alignment horizontal="center"/>
    </xf>
    <xf numFmtId="0" fontId="9" fillId="0" borderId="0" xfId="7" applyFont="1" applyAlignment="1">
      <alignment horizontal="left"/>
    </xf>
    <xf numFmtId="164" fontId="12" fillId="4" borderId="17" xfId="7" applyNumberFormat="1" applyFont="1" applyFill="1" applyBorder="1" applyAlignment="1" applyProtection="1">
      <alignment horizontal="center" vertical="center"/>
      <protection locked="0"/>
    </xf>
    <xf numFmtId="2" fontId="12" fillId="6" borderId="18" xfId="7" applyNumberFormat="1" applyFont="1" applyFill="1" applyBorder="1" applyAlignment="1">
      <alignment horizontal="right" vertical="center"/>
    </xf>
    <xf numFmtId="0" fontId="3" fillId="0" borderId="19" xfId="6" applyFont="1" applyBorder="1" applyAlignment="1">
      <alignment horizontal="right"/>
    </xf>
    <xf numFmtId="0" fontId="3" fillId="0" borderId="0" xfId="0" applyFont="1"/>
    <xf numFmtId="2" fontId="3" fillId="0" borderId="23" xfId="0" applyNumberFormat="1" applyFont="1" applyBorder="1" applyAlignment="1">
      <alignment horizontal="center"/>
    </xf>
    <xf numFmtId="2" fontId="3" fillId="0" borderId="17" xfId="0" applyNumberFormat="1" applyFont="1" applyBorder="1" applyAlignment="1">
      <alignment horizontal="center"/>
    </xf>
    <xf numFmtId="2" fontId="3" fillId="0" borderId="38" xfId="0" applyNumberFormat="1" applyFont="1" applyBorder="1" applyAlignment="1">
      <alignment horizontal="center"/>
    </xf>
    <xf numFmtId="2" fontId="3" fillId="0" borderId="12" xfId="0" applyNumberFormat="1" applyFont="1" applyBorder="1" applyAlignment="1">
      <alignment horizontal="center"/>
    </xf>
    <xf numFmtId="2" fontId="3" fillId="0" borderId="0" xfId="0" applyNumberFormat="1" applyFont="1" applyAlignment="1">
      <alignment horizontal="center"/>
    </xf>
    <xf numFmtId="0" fontId="3" fillId="0" borderId="45" xfId="0" applyFont="1" applyBorder="1" applyAlignment="1">
      <alignment horizontal="left"/>
    </xf>
    <xf numFmtId="0" fontId="3" fillId="0" borderId="46" xfId="0" applyFont="1" applyBorder="1" applyAlignment="1">
      <alignment horizontal="left"/>
    </xf>
    <xf numFmtId="0" fontId="3" fillId="0" borderId="0" xfId="7" applyFont="1"/>
    <xf numFmtId="0" fontId="3" fillId="10" borderId="59" xfId="7" applyFont="1" applyFill="1" applyBorder="1" applyAlignment="1" applyProtection="1">
      <alignment horizontal="center"/>
      <protection locked="0"/>
    </xf>
    <xf numFmtId="0" fontId="3" fillId="10" borderId="48" xfId="7" applyFont="1" applyFill="1" applyBorder="1" applyAlignment="1" applyProtection="1">
      <alignment horizontal="center"/>
      <protection locked="0"/>
    </xf>
    <xf numFmtId="0" fontId="3" fillId="0" borderId="0" xfId="7" applyFont="1" applyAlignment="1">
      <alignment horizontal="left"/>
    </xf>
    <xf numFmtId="164" fontId="3" fillId="4" borderId="43" xfId="7" applyNumberFormat="1" applyFont="1" applyFill="1" applyBorder="1" applyAlignment="1" applyProtection="1">
      <alignment horizontal="center" vertical="center"/>
      <protection locked="0"/>
    </xf>
    <xf numFmtId="0" fontId="3" fillId="0" borderId="0" xfId="7" applyFont="1" applyAlignment="1">
      <alignment horizontal="left" vertical="center"/>
    </xf>
    <xf numFmtId="164" fontId="3" fillId="0" borderId="9" xfId="7" applyNumberFormat="1" applyFont="1" applyBorder="1" applyAlignment="1">
      <alignment horizontal="right" vertical="center"/>
    </xf>
    <xf numFmtId="0" fontId="3" fillId="0" borderId="0" xfId="7" applyFont="1" applyAlignment="1">
      <alignment vertical="center"/>
    </xf>
    <xf numFmtId="164" fontId="3" fillId="0" borderId="12" xfId="7" applyNumberFormat="1" applyFont="1" applyBorder="1" applyAlignment="1">
      <alignment horizontal="right" vertical="center"/>
    </xf>
    <xf numFmtId="0" fontId="3" fillId="0" borderId="0" xfId="7" applyFont="1" applyAlignment="1">
      <alignment horizontal="center" vertical="center"/>
    </xf>
    <xf numFmtId="0" fontId="3" fillId="0" borderId="20" xfId="7" applyFont="1" applyBorder="1" applyAlignment="1">
      <alignment horizontal="center" vertical="center"/>
    </xf>
    <xf numFmtId="164" fontId="3" fillId="0" borderId="17" xfId="7" applyNumberFormat="1" applyFont="1" applyBorder="1" applyAlignment="1">
      <alignment horizontal="right" vertical="center"/>
    </xf>
    <xf numFmtId="0" fontId="3" fillId="0" borderId="19" xfId="0" applyFont="1" applyBorder="1"/>
    <xf numFmtId="0" fontId="3" fillId="0" borderId="0" xfId="0" applyFont="1" applyAlignment="1">
      <alignment horizontal="left"/>
    </xf>
    <xf numFmtId="0" fontId="3" fillId="0" borderId="12" xfId="0" applyFont="1" applyBorder="1" applyAlignment="1">
      <alignment horizontal="right" vertical="center" wrapText="1"/>
    </xf>
    <xf numFmtId="0" fontId="3" fillId="0" borderId="0" xfId="0" applyFont="1" applyAlignment="1">
      <alignment vertical="top" wrapText="1"/>
    </xf>
    <xf numFmtId="3" fontId="12" fillId="4" borderId="12" xfId="0" applyNumberFormat="1" applyFont="1" applyFill="1" applyBorder="1" applyAlignment="1" applyProtection="1">
      <alignment horizontal="center" vertical="center"/>
      <protection locked="0"/>
    </xf>
    <xf numFmtId="1" fontId="12" fillId="4" borderId="12" xfId="0" applyNumberFormat="1" applyFont="1" applyFill="1" applyBorder="1" applyAlignment="1" applyProtection="1">
      <alignment horizontal="center" vertical="center"/>
      <protection locked="0"/>
    </xf>
    <xf numFmtId="0" fontId="2" fillId="10" borderId="58" xfId="7" applyFont="1" applyFill="1" applyBorder="1" applyAlignment="1" applyProtection="1">
      <alignment horizontal="center"/>
      <protection locked="0"/>
    </xf>
    <xf numFmtId="166" fontId="21" fillId="15" borderId="23" xfId="7" applyNumberFormat="1" applyFont="1" applyFill="1" applyBorder="1" applyAlignment="1" applyProtection="1">
      <alignment horizontal="center"/>
      <protection locked="0"/>
    </xf>
    <xf numFmtId="1" fontId="12" fillId="3" borderId="9" xfId="7" applyNumberFormat="1" applyFont="1" applyFill="1" applyBorder="1" applyAlignment="1">
      <alignment horizontal="right" vertical="center"/>
    </xf>
    <xf numFmtId="1" fontId="12" fillId="3" borderId="12" xfId="7" applyNumberFormat="1" applyFont="1" applyFill="1" applyBorder="1" applyAlignment="1">
      <alignment horizontal="right" vertical="center"/>
    </xf>
    <xf numFmtId="1" fontId="12" fillId="3" borderId="17" xfId="7" applyNumberFormat="1" applyFont="1" applyFill="1" applyBorder="1" applyAlignment="1">
      <alignment horizontal="right" vertical="center"/>
    </xf>
    <xf numFmtId="0" fontId="14" fillId="3" borderId="8" xfId="7" applyFont="1" applyFill="1" applyBorder="1" applyAlignment="1">
      <alignment horizontal="left" vertical="center"/>
    </xf>
    <xf numFmtId="0" fontId="14" fillId="3" borderId="11" xfId="7" applyFont="1" applyFill="1" applyBorder="1" applyAlignment="1">
      <alignment horizontal="left" vertical="center"/>
    </xf>
    <xf numFmtId="0" fontId="14" fillId="3" borderId="16" xfId="7" applyFont="1" applyFill="1" applyBorder="1" applyAlignment="1">
      <alignment horizontal="left" vertical="center"/>
    </xf>
    <xf numFmtId="3" fontId="12" fillId="4" borderId="9" xfId="0" applyNumberFormat="1" applyFont="1" applyFill="1" applyBorder="1" applyAlignment="1" applyProtection="1">
      <alignment horizontal="center" vertical="center"/>
      <protection locked="0"/>
    </xf>
    <xf numFmtId="1" fontId="12" fillId="4" borderId="9" xfId="0" applyNumberFormat="1" applyFont="1" applyFill="1" applyBorder="1" applyAlignment="1" applyProtection="1">
      <alignment horizontal="center" vertical="center"/>
      <protection locked="0"/>
    </xf>
    <xf numFmtId="167" fontId="12" fillId="4" borderId="9" xfId="0" applyNumberFormat="1" applyFont="1" applyFill="1" applyBorder="1" applyAlignment="1" applyProtection="1">
      <alignment horizontal="center" vertical="center"/>
      <protection locked="0"/>
    </xf>
    <xf numFmtId="167" fontId="12" fillId="4" borderId="12" xfId="0" applyNumberFormat="1" applyFont="1" applyFill="1" applyBorder="1" applyAlignment="1" applyProtection="1">
      <alignment horizontal="center" vertical="center"/>
      <protection locked="0"/>
    </xf>
    <xf numFmtId="0" fontId="1" fillId="0" borderId="0" xfId="7" applyFont="1" applyAlignment="1">
      <alignment horizontal="left"/>
    </xf>
    <xf numFmtId="3" fontId="12" fillId="4" borderId="23" xfId="7" applyNumberFormat="1" applyFont="1" applyFill="1" applyBorder="1" applyAlignment="1" applyProtection="1">
      <alignment horizontal="center" vertical="center"/>
      <protection locked="0"/>
    </xf>
    <xf numFmtId="1" fontId="12" fillId="4" borderId="23" xfId="7" applyNumberFormat="1" applyFont="1" applyFill="1" applyBorder="1" applyAlignment="1" applyProtection="1">
      <alignment horizontal="center" vertical="center"/>
      <protection locked="0"/>
    </xf>
    <xf numFmtId="167" fontId="12" fillId="0" borderId="23" xfId="7" applyNumberFormat="1" applyFont="1" applyBorder="1" applyAlignment="1">
      <alignment horizontal="right" vertical="center"/>
    </xf>
    <xf numFmtId="167" fontId="12" fillId="4" borderId="23" xfId="7" applyNumberFormat="1" applyFont="1" applyFill="1" applyBorder="1" applyAlignment="1" applyProtection="1">
      <alignment horizontal="center" vertical="center"/>
      <protection locked="0"/>
    </xf>
    <xf numFmtId="164" fontId="12" fillId="4" borderId="23" xfId="0" applyNumberFormat="1" applyFont="1" applyFill="1" applyBorder="1" applyAlignment="1" applyProtection="1">
      <alignment horizontal="center" vertical="center"/>
      <protection locked="0"/>
    </xf>
    <xf numFmtId="164" fontId="12" fillId="4" borderId="12" xfId="0" applyNumberFormat="1" applyFont="1" applyFill="1" applyBorder="1" applyAlignment="1" applyProtection="1">
      <alignment horizontal="center" vertical="center"/>
      <protection locked="0"/>
    </xf>
    <xf numFmtId="164" fontId="7" fillId="5" borderId="41" xfId="7" applyNumberFormat="1" applyFont="1" applyFill="1" applyBorder="1" applyAlignment="1">
      <alignment horizontal="center" vertical="center" wrapText="1"/>
    </xf>
    <xf numFmtId="0" fontId="1" fillId="0" borderId="0" xfId="0" applyFont="1"/>
    <xf numFmtId="0" fontId="7" fillId="5" borderId="42" xfId="0" applyFont="1" applyFill="1" applyBorder="1" applyAlignment="1">
      <alignment horizontal="center" vertical="center"/>
    </xf>
    <xf numFmtId="0" fontId="12" fillId="0" borderId="40" xfId="0" applyFont="1" applyBorder="1" applyAlignment="1">
      <alignment horizontal="left"/>
    </xf>
    <xf numFmtId="0" fontId="12" fillId="0" borderId="16" xfId="0" applyFont="1" applyBorder="1" applyAlignment="1">
      <alignment horizontal="left"/>
    </xf>
    <xf numFmtId="0" fontId="12" fillId="0" borderId="11" xfId="0" applyFont="1" applyBorder="1" applyAlignment="1">
      <alignment horizontal="left"/>
    </xf>
    <xf numFmtId="0" fontId="1" fillId="0" borderId="0" xfId="0" applyFont="1" applyAlignment="1">
      <alignment horizontal="left"/>
    </xf>
    <xf numFmtId="0" fontId="1" fillId="0" borderId="32" xfId="6" applyFont="1" applyBorder="1"/>
    <xf numFmtId="0" fontId="1" fillId="0" borderId="5" xfId="6" applyFont="1" applyBorder="1"/>
    <xf numFmtId="0" fontId="1" fillId="0" borderId="21" xfId="6" applyFont="1" applyBorder="1"/>
    <xf numFmtId="164" fontId="5" fillId="13" borderId="0" xfId="6" applyNumberFormat="1" applyFill="1" applyProtection="1">
      <protection locked="0"/>
    </xf>
    <xf numFmtId="164" fontId="5" fillId="13" borderId="20" xfId="6" applyNumberFormat="1" applyFill="1" applyBorder="1" applyProtection="1">
      <protection locked="0"/>
    </xf>
    <xf numFmtId="0" fontId="52" fillId="0" borderId="0" xfId="0" applyFont="1" applyAlignment="1">
      <alignment horizontal="left" vertical="top" wrapText="1"/>
    </xf>
    <xf numFmtId="2" fontId="33" fillId="0" borderId="15" xfId="0" applyNumberFormat="1" applyFont="1" applyBorder="1" applyAlignment="1">
      <alignment horizontal="center" vertical="center"/>
    </xf>
    <xf numFmtId="0" fontId="12" fillId="0" borderId="15" xfId="0" applyFont="1" applyBorder="1" applyAlignment="1">
      <alignment vertical="center"/>
    </xf>
    <xf numFmtId="2" fontId="3" fillId="0" borderId="37" xfId="0" applyNumberFormat="1" applyFont="1" applyBorder="1" applyAlignment="1">
      <alignment horizontal="center" vertical="center"/>
    </xf>
    <xf numFmtId="2" fontId="3" fillId="0" borderId="38" xfId="0" applyNumberFormat="1" applyFont="1" applyBorder="1" applyAlignment="1">
      <alignment horizontal="center" vertical="center"/>
    </xf>
    <xf numFmtId="2" fontId="3" fillId="0" borderId="7" xfId="0" applyNumberFormat="1" applyFont="1" applyBorder="1" applyAlignment="1">
      <alignment horizontal="center" vertical="center"/>
    </xf>
    <xf numFmtId="0" fontId="13" fillId="0" borderId="11" xfId="7" applyFont="1" applyBorder="1" applyAlignment="1">
      <alignment horizontal="center" vertical="center"/>
    </xf>
    <xf numFmtId="2" fontId="13" fillId="0" borderId="12" xfId="7" applyNumberFormat="1" applyFont="1" applyBorder="1" applyAlignment="1">
      <alignment horizontal="center" vertical="center" wrapText="1"/>
    </xf>
    <xf numFmtId="2" fontId="3" fillId="0" borderId="12" xfId="7" applyNumberFormat="1" applyFont="1" applyBorder="1" applyAlignment="1">
      <alignment horizontal="center" vertical="center" wrapText="1"/>
    </xf>
    <xf numFmtId="165" fontId="13" fillId="0" borderId="13" xfId="7" applyNumberFormat="1" applyFont="1" applyBorder="1" applyAlignment="1">
      <alignment horizontal="center" vertical="center" wrapText="1"/>
    </xf>
    <xf numFmtId="165" fontId="13" fillId="0" borderId="15" xfId="7" applyNumberFormat="1" applyFont="1" applyBorder="1" applyAlignment="1">
      <alignment horizontal="center" vertical="center" wrapText="1"/>
    </xf>
    <xf numFmtId="0" fontId="13" fillId="0" borderId="8" xfId="7" applyFont="1" applyBorder="1" applyAlignment="1">
      <alignment horizontal="center" vertical="center"/>
    </xf>
    <xf numFmtId="2" fontId="13" fillId="0" borderId="9" xfId="7" applyNumberFormat="1" applyFont="1" applyBorder="1" applyAlignment="1">
      <alignment horizontal="center" vertical="center" wrapText="1"/>
    </xf>
    <xf numFmtId="2" fontId="3" fillId="0" borderId="9" xfId="7" applyNumberFormat="1" applyFont="1" applyBorder="1" applyAlignment="1">
      <alignment horizontal="center" vertical="center" wrapText="1"/>
    </xf>
    <xf numFmtId="2" fontId="3" fillId="0" borderId="51" xfId="7" applyNumberFormat="1" applyFont="1" applyBorder="1" applyAlignment="1">
      <alignment horizontal="center" vertical="center" wrapText="1"/>
    </xf>
    <xf numFmtId="165" fontId="13" fillId="0" borderId="10" xfId="7" applyNumberFormat="1" applyFont="1" applyBorder="1" applyAlignment="1">
      <alignment horizontal="center" vertical="center" wrapText="1"/>
    </xf>
    <xf numFmtId="0" fontId="13" fillId="0" borderId="40" xfId="7" applyFont="1" applyBorder="1" applyAlignment="1">
      <alignment horizontal="center" vertical="center"/>
    </xf>
    <xf numFmtId="2" fontId="13" fillId="0" borderId="12" xfId="2" applyNumberFormat="1" applyFont="1" applyFill="1" applyBorder="1" applyAlignment="1" applyProtection="1">
      <alignment horizontal="center" vertical="center" wrapText="1"/>
    </xf>
    <xf numFmtId="2" fontId="13" fillId="0" borderId="23" xfId="7" applyNumberFormat="1" applyFont="1" applyBorder="1" applyAlignment="1">
      <alignment horizontal="center" vertical="center" wrapText="1"/>
    </xf>
    <xf numFmtId="0" fontId="13" fillId="0" borderId="56" xfId="7" applyFont="1" applyBorder="1" applyAlignment="1">
      <alignment horizontal="center" vertical="center"/>
    </xf>
    <xf numFmtId="0" fontId="13" fillId="0" borderId="57" xfId="7" applyFont="1" applyBorder="1" applyAlignment="1">
      <alignment horizontal="center" vertical="center"/>
    </xf>
    <xf numFmtId="0" fontId="13" fillId="0" borderId="16" xfId="7" applyFont="1" applyBorder="1" applyAlignment="1">
      <alignment horizontal="center" vertical="center"/>
    </xf>
    <xf numFmtId="2" fontId="13" fillId="0" borderId="17" xfId="7" applyNumberFormat="1" applyFont="1" applyBorder="1" applyAlignment="1">
      <alignment horizontal="center" vertical="center" wrapText="1"/>
    </xf>
    <xf numFmtId="2" fontId="3" fillId="0" borderId="17" xfId="7" applyNumberFormat="1" applyFont="1" applyBorder="1" applyAlignment="1">
      <alignment horizontal="center" vertical="center" wrapText="1"/>
    </xf>
    <xf numFmtId="165" fontId="13" fillId="0" borderId="18" xfId="7" applyNumberFormat="1" applyFont="1" applyBorder="1" applyAlignment="1">
      <alignment horizontal="center" vertical="center" wrapText="1"/>
    </xf>
    <xf numFmtId="0" fontId="41" fillId="5" borderId="42" xfId="7" applyFont="1" applyFill="1" applyBorder="1" applyAlignment="1">
      <alignment horizontal="left" vertical="center"/>
    </xf>
    <xf numFmtId="0" fontId="46" fillId="5" borderId="41" xfId="7" applyFont="1" applyFill="1" applyBorder="1" applyAlignment="1">
      <alignment vertical="center"/>
    </xf>
    <xf numFmtId="0" fontId="45" fillId="0" borderId="0" xfId="7" applyFont="1" applyAlignment="1">
      <alignment horizontal="left" vertical="center" wrapText="1"/>
    </xf>
    <xf numFmtId="0" fontId="10" fillId="0" borderId="0" xfId="7" applyFont="1" applyAlignment="1">
      <alignment horizontal="left"/>
    </xf>
    <xf numFmtId="0" fontId="12" fillId="0" borderId="0" xfId="7" applyFont="1" applyAlignment="1">
      <alignment horizontal="center" wrapText="1"/>
    </xf>
    <xf numFmtId="3" fontId="12" fillId="4" borderId="23" xfId="0" applyNumberFormat="1" applyFont="1" applyFill="1" applyBorder="1" applyAlignment="1" applyProtection="1">
      <alignment horizontal="center" vertical="center"/>
      <protection locked="0"/>
    </xf>
    <xf numFmtId="3" fontId="12" fillId="4" borderId="12" xfId="0" applyNumberFormat="1" applyFont="1" applyFill="1" applyBorder="1" applyAlignment="1" applyProtection="1">
      <alignment horizontal="center" vertical="center"/>
      <protection locked="0"/>
    </xf>
    <xf numFmtId="3" fontId="12" fillId="4" borderId="17" xfId="0" applyNumberFormat="1" applyFont="1" applyFill="1" applyBorder="1" applyAlignment="1" applyProtection="1">
      <alignment horizontal="center" vertical="center"/>
      <protection locked="0"/>
    </xf>
    <xf numFmtId="1" fontId="12" fillId="4" borderId="23" xfId="0" applyNumberFormat="1" applyFont="1" applyFill="1" applyBorder="1" applyAlignment="1" applyProtection="1">
      <alignment horizontal="center" vertical="center"/>
      <protection locked="0"/>
    </xf>
    <xf numFmtId="1" fontId="12" fillId="4" borderId="12" xfId="0" applyNumberFormat="1" applyFont="1" applyFill="1" applyBorder="1" applyAlignment="1" applyProtection="1">
      <alignment horizontal="center" vertical="center"/>
      <protection locked="0"/>
    </xf>
    <xf numFmtId="1" fontId="12" fillId="4" borderId="17" xfId="0" applyNumberFormat="1" applyFont="1" applyFill="1" applyBorder="1" applyAlignment="1" applyProtection="1">
      <alignment horizontal="center" vertical="center"/>
      <protection locked="0"/>
    </xf>
    <xf numFmtId="0" fontId="38" fillId="0" borderId="0" xfId="0" applyFont="1" applyAlignment="1">
      <alignment horizontal="left" vertical="top" wrapText="1"/>
    </xf>
    <xf numFmtId="167" fontId="12" fillId="0" borderId="13" xfId="0" applyNumberFormat="1" applyFont="1" applyBorder="1" applyAlignment="1">
      <alignment horizontal="center" vertical="center"/>
    </xf>
    <xf numFmtId="167" fontId="12" fillId="0" borderId="15" xfId="0" applyNumberFormat="1" applyFont="1" applyBorder="1" applyAlignment="1">
      <alignment horizontal="center" vertical="center"/>
    </xf>
    <xf numFmtId="167" fontId="12" fillId="0" borderId="18" xfId="0" applyNumberFormat="1" applyFont="1" applyBorder="1" applyAlignment="1">
      <alignment horizontal="center" vertical="center"/>
    </xf>
    <xf numFmtId="0" fontId="13" fillId="10" borderId="11" xfId="0" applyFont="1" applyFill="1" applyBorder="1" applyAlignment="1" applyProtection="1">
      <alignment horizontal="center" vertical="center"/>
      <protection locked="0"/>
    </xf>
    <xf numFmtId="0" fontId="13" fillId="10" borderId="16" xfId="0" applyFont="1" applyFill="1" applyBorder="1" applyAlignment="1" applyProtection="1">
      <alignment horizontal="center" vertical="center"/>
      <protection locked="0"/>
    </xf>
    <xf numFmtId="2" fontId="13" fillId="0" borderId="12" xfId="0" applyNumberFormat="1" applyFont="1" applyBorder="1" applyAlignment="1">
      <alignment horizontal="center" vertical="center" wrapText="1"/>
    </xf>
    <xf numFmtId="2" fontId="13" fillId="0" borderId="17" xfId="0" applyNumberFormat="1" applyFont="1" applyBorder="1" applyAlignment="1">
      <alignment horizontal="center" vertical="center" wrapText="1"/>
    </xf>
    <xf numFmtId="2" fontId="3" fillId="0" borderId="12" xfId="0" applyNumberFormat="1" applyFont="1" applyBorder="1" applyAlignment="1">
      <alignment horizontal="center" vertical="center" wrapText="1"/>
    </xf>
    <xf numFmtId="2" fontId="3" fillId="0" borderId="17" xfId="0" applyNumberFormat="1" applyFont="1" applyBorder="1" applyAlignment="1">
      <alignment horizontal="center" vertical="center" wrapText="1"/>
    </xf>
    <xf numFmtId="165" fontId="13" fillId="0" borderId="12" xfId="0" applyNumberFormat="1" applyFont="1" applyBorder="1" applyAlignment="1">
      <alignment horizontal="center" vertical="center" wrapText="1"/>
    </xf>
    <xf numFmtId="165" fontId="13" fillId="0" borderId="17" xfId="0" applyNumberFormat="1" applyFont="1" applyBorder="1" applyAlignment="1">
      <alignment horizontal="center" vertical="center" wrapText="1"/>
    </xf>
    <xf numFmtId="0" fontId="13" fillId="10" borderId="40" xfId="0" applyFont="1" applyFill="1" applyBorder="1" applyAlignment="1" applyProtection="1">
      <alignment horizontal="center" vertical="center"/>
      <protection locked="0"/>
    </xf>
    <xf numFmtId="2" fontId="13" fillId="0" borderId="23" xfId="0" applyNumberFormat="1" applyFont="1" applyBorder="1" applyAlignment="1">
      <alignment horizontal="center" vertical="center" wrapText="1"/>
    </xf>
    <xf numFmtId="2" fontId="3" fillId="0" borderId="23" xfId="0" applyNumberFormat="1" applyFont="1" applyBorder="1" applyAlignment="1">
      <alignment horizontal="center" vertical="center" wrapText="1"/>
    </xf>
    <xf numFmtId="165" fontId="13" fillId="0" borderId="23" xfId="0" applyNumberFormat="1" applyFont="1" applyBorder="1" applyAlignment="1">
      <alignment horizontal="center" vertical="center" wrapText="1"/>
    </xf>
    <xf numFmtId="0" fontId="21" fillId="0" borderId="31" xfId="0" applyFont="1" applyBorder="1" applyAlignment="1">
      <alignment horizontal="left" vertical="center"/>
    </xf>
    <xf numFmtId="0" fontId="21" fillId="0" borderId="14" xfId="0" applyFont="1" applyBorder="1" applyAlignment="1">
      <alignment horizontal="left" vertical="center"/>
    </xf>
    <xf numFmtId="0" fontId="26" fillId="5" borderId="34" xfId="0" applyFont="1" applyFill="1" applyBorder="1" applyAlignment="1">
      <alignment vertical="center"/>
    </xf>
    <xf numFmtId="0" fontId="26" fillId="5" borderId="35" xfId="0" applyFont="1" applyFill="1" applyBorder="1" applyAlignment="1">
      <alignment vertical="center"/>
    </xf>
    <xf numFmtId="0" fontId="26" fillId="5" borderId="22" xfId="0" applyFont="1" applyFill="1" applyBorder="1" applyAlignment="1">
      <alignment vertical="center"/>
    </xf>
    <xf numFmtId="0" fontId="39" fillId="0" borderId="33" xfId="0" applyFont="1" applyBorder="1" applyAlignment="1">
      <alignment horizontal="left" wrapText="1"/>
    </xf>
    <xf numFmtId="0" fontId="9" fillId="0" borderId="33" xfId="0" applyFont="1" applyBorder="1" applyAlignment="1">
      <alignment horizontal="left" wrapText="1"/>
    </xf>
    <xf numFmtId="0" fontId="18" fillId="0" borderId="26" xfId="0" applyFont="1" applyBorder="1" applyAlignment="1">
      <alignment horizontal="left" vertical="center"/>
    </xf>
    <xf numFmtId="0" fontId="0" fillId="0" borderId="28" xfId="0" applyBorder="1" applyAlignment="1">
      <alignment horizontal="left" vertical="center"/>
    </xf>
    <xf numFmtId="0" fontId="18" fillId="0" borderId="29" xfId="0" applyFont="1" applyBorder="1" applyAlignment="1">
      <alignment horizontal="left" vertical="center"/>
    </xf>
    <xf numFmtId="0" fontId="0" fillId="0" borderId="0" xfId="0" applyAlignment="1">
      <alignment horizontal="left" vertical="center"/>
    </xf>
    <xf numFmtId="0" fontId="18" fillId="0" borderId="31" xfId="0" applyFont="1" applyBorder="1" applyAlignment="1">
      <alignment horizontal="left" vertical="center"/>
    </xf>
    <xf numFmtId="0" fontId="0" fillId="0" borderId="14" xfId="0" applyBorder="1" applyAlignment="1">
      <alignment horizontal="left" vertical="center"/>
    </xf>
    <xf numFmtId="0" fontId="26" fillId="5" borderId="34" xfId="0" applyFont="1" applyFill="1" applyBorder="1" applyAlignment="1">
      <alignment horizontal="left" vertical="center"/>
    </xf>
    <xf numFmtId="0" fontId="26" fillId="5" borderId="35" xfId="0" applyFont="1" applyFill="1" applyBorder="1" applyAlignment="1">
      <alignment horizontal="left" vertical="center"/>
    </xf>
    <xf numFmtId="0" fontId="26" fillId="5" borderId="22" xfId="0" applyFont="1" applyFill="1" applyBorder="1" applyAlignment="1">
      <alignment horizontal="left" vertical="center"/>
    </xf>
    <xf numFmtId="0" fontId="16" fillId="0" borderId="0" xfId="0" applyFont="1" applyAlignment="1">
      <alignment horizontal="left" vertical="center"/>
    </xf>
    <xf numFmtId="0" fontId="21" fillId="0" borderId="26" xfId="0" applyFont="1" applyBorder="1" applyAlignment="1">
      <alignment horizontal="left" vertical="center"/>
    </xf>
    <xf numFmtId="0" fontId="21" fillId="0" borderId="28" xfId="0" applyFont="1" applyBorder="1" applyAlignment="1">
      <alignment horizontal="left" vertical="center"/>
    </xf>
    <xf numFmtId="0" fontId="15" fillId="12" borderId="1" xfId="0" applyFont="1" applyFill="1" applyBorder="1" applyAlignment="1">
      <alignment horizontal="center" vertical="center" textRotation="90"/>
    </xf>
    <xf numFmtId="0" fontId="15" fillId="12" borderId="4" xfId="0" applyFont="1" applyFill="1" applyBorder="1" applyAlignment="1">
      <alignment horizontal="center" vertical="center" textRotation="90"/>
    </xf>
    <xf numFmtId="0" fontId="15" fillId="12" borderId="19" xfId="0" applyFont="1" applyFill="1" applyBorder="1" applyAlignment="1">
      <alignment horizontal="center" vertical="center" textRotation="90"/>
    </xf>
    <xf numFmtId="0" fontId="19" fillId="2" borderId="24" xfId="0" applyFont="1" applyFill="1" applyBorder="1" applyAlignment="1">
      <alignment horizontal="center" vertical="center"/>
    </xf>
    <xf numFmtId="0" fontId="19" fillId="2" borderId="25" xfId="0" applyFont="1" applyFill="1" applyBorder="1" applyAlignment="1">
      <alignment horizontal="center" vertical="center"/>
    </xf>
    <xf numFmtId="0" fontId="21" fillId="0" borderId="29" xfId="0" applyFont="1" applyBorder="1" applyAlignment="1">
      <alignment horizontal="left" vertical="center"/>
    </xf>
    <xf numFmtId="0" fontId="21" fillId="0" borderId="0" xfId="0" applyFont="1" applyAlignment="1">
      <alignment horizontal="left" vertical="center"/>
    </xf>
  </cellXfs>
  <cellStyles count="8">
    <cellStyle name="Bad" xfId="2" builtinId="27"/>
    <cellStyle name="Comma [0]" xfId="1" builtinId="6"/>
    <cellStyle name="Comma 2" xfId="5" xr:uid="{A7A0D85C-6064-4BD6-8D2B-EE6E8FD665BA}"/>
    <cellStyle name="Normal" xfId="0" builtinId="0"/>
    <cellStyle name="Normal 2" xfId="3" xr:uid="{B267D54B-ECE7-407F-B708-3ED4373A7535}"/>
    <cellStyle name="Normal 3" xfId="7" xr:uid="{54285647-58C8-FE42-B46D-C1D816D7E5C1}"/>
    <cellStyle name="Normal 7 3" xfId="6" xr:uid="{C549DD9A-A527-DF46-B169-4AC802D16B15}"/>
    <cellStyle name="標準 2" xfId="4" xr:uid="{AF5FB9B6-5FB7-49A6-BEF6-B8439F2B0F06}"/>
  </cellStyles>
  <dxfs count="34">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numFmt numFmtId="168" formatCode=";;;"/>
    </dxf>
    <dxf>
      <fill>
        <patternFill>
          <bgColor rgb="FFFFC7CE"/>
        </patternFill>
      </fill>
    </dxf>
    <dxf>
      <numFmt numFmtId="168" formatCode=";;;"/>
    </dxf>
    <dxf>
      <fill>
        <patternFill>
          <bgColor rgb="FFFFCCCC"/>
        </patternFill>
      </fill>
    </dxf>
    <dxf>
      <fill>
        <patternFill>
          <bgColor rgb="FFFFCCCC"/>
        </patternFill>
      </fill>
    </dxf>
    <dxf>
      <numFmt numFmtId="168" formatCode=";;;"/>
    </dxf>
    <dxf>
      <fill>
        <patternFill>
          <bgColor rgb="FFFFCCCC"/>
        </patternFill>
      </fill>
    </dxf>
    <dxf>
      <font>
        <color rgb="FF9C0006"/>
      </font>
      <fill>
        <patternFill>
          <bgColor rgb="FFFFC7CE"/>
        </patternFill>
      </fill>
    </dxf>
    <dxf>
      <font>
        <color rgb="FF9C0006"/>
      </font>
      <fill>
        <patternFill>
          <bgColor rgb="FFFFC7CE"/>
        </patternFill>
      </fill>
    </dxf>
    <dxf>
      <numFmt numFmtId="168" formatCode=";;;"/>
    </dxf>
    <dxf>
      <font>
        <color rgb="FF9C0006"/>
      </font>
      <fill>
        <patternFill>
          <bgColor rgb="FFFFC7CE"/>
        </patternFill>
      </fill>
    </dxf>
    <dxf>
      <numFmt numFmtId="168" formatCode=";;;"/>
    </dxf>
    <dxf>
      <fill>
        <patternFill>
          <bgColor rgb="FFFFC7CE"/>
        </patternFill>
      </fill>
    </dxf>
    <dxf>
      <numFmt numFmtId="168" formatCode=";;;"/>
    </dxf>
    <dxf>
      <fill>
        <patternFill>
          <bgColor rgb="FFFFCCCC"/>
        </patternFill>
      </fill>
    </dxf>
    <dxf>
      <fill>
        <patternFill>
          <bgColor rgb="FFFFCCCC"/>
        </patternFill>
      </fill>
    </dxf>
    <dxf>
      <numFmt numFmtId="168" formatCode=";;;"/>
    </dxf>
    <dxf>
      <fill>
        <patternFill>
          <bgColor rgb="FFFFCCCC"/>
        </patternFill>
      </fill>
    </dxf>
  </dxfs>
  <tableStyles count="0" defaultTableStyle="TableStyleMedium2" defaultPivotStyle="PivotStyleLight16"/>
  <colors>
    <mruColors>
      <color rgb="FF0888B2"/>
      <color rgb="FFFF9300"/>
      <color rgb="FFFF6600"/>
      <color rgb="FF94165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814371257485026E-2"/>
          <c:y val="4.9792531120331947E-2"/>
          <c:w val="0.8772455089820359"/>
          <c:h val="0.7385892116182573"/>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43981200132688514"/>
                  <c:y val="1.399700388904058E-2"/>
                </c:manualLayout>
              </c:layout>
              <c:numFmt formatCode="General" sourceLinked="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trendlineLbl>
          </c:trendline>
          <c:xVal>
            <c:numRef>
              <c:f>'Library - Standard Curve'!$D$33:$D$38</c:f>
              <c:numCache>
                <c:formatCode>0.00</c:formatCode>
                <c:ptCount val="6"/>
                <c:pt idx="0">
                  <c:v>1.3010299956639813</c:v>
                </c:pt>
                <c:pt idx="1">
                  <c:v>0.3010299956639812</c:v>
                </c:pt>
                <c:pt idx="2">
                  <c:v>-0.69897000433601875</c:v>
                </c:pt>
                <c:pt idx="3">
                  <c:v>-1.6989700043360187</c:v>
                </c:pt>
                <c:pt idx="4">
                  <c:v>-2.6989700043360187</c:v>
                </c:pt>
                <c:pt idx="5">
                  <c:v>-3.6989700043360187</c:v>
                </c:pt>
              </c:numCache>
            </c:numRef>
          </c:xVal>
          <c:yVal>
            <c:numRef>
              <c:f>'Library - Standard Curve'!$H$33:$H$38</c:f>
              <c:numCache>
                <c:formatCode>0.00</c:formatCode>
                <c:ptCount val="6"/>
                <c:pt idx="0">
                  <c:v>#N/A</c:v>
                </c:pt>
                <c:pt idx="1">
                  <c:v>#N/A</c:v>
                </c:pt>
                <c:pt idx="2">
                  <c:v>#N/A</c:v>
                </c:pt>
                <c:pt idx="3">
                  <c:v>#N/A</c:v>
                </c:pt>
                <c:pt idx="4">
                  <c:v>#N/A</c:v>
                </c:pt>
                <c:pt idx="5">
                  <c:v>#N/A</c:v>
                </c:pt>
              </c:numCache>
            </c:numRef>
          </c:yVal>
          <c:smooth val="0"/>
          <c:extLst>
            <c:ext xmlns:c16="http://schemas.microsoft.com/office/drawing/2014/chart" uri="{C3380CC4-5D6E-409C-BE32-E72D297353CC}">
              <c16:uniqueId val="{00000005-36A7-2447-892D-AAD94CA02D1B}"/>
            </c:ext>
          </c:extLst>
        </c:ser>
        <c:dLbls>
          <c:showLegendKey val="0"/>
          <c:showVal val="0"/>
          <c:showCatName val="0"/>
          <c:showSerName val="0"/>
          <c:showPercent val="0"/>
          <c:showBubbleSize val="0"/>
        </c:dLbls>
        <c:axId val="571132848"/>
        <c:axId val="1"/>
      </c:scatterChart>
      <c:valAx>
        <c:axId val="5711328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2"/>
                    </a:solidFill>
                    <a:latin typeface="+mn-lt"/>
                    <a:ea typeface="+mn-ea"/>
                    <a:cs typeface="+mn-cs"/>
                  </a:defRPr>
                </a:pPr>
                <a:r>
                  <a:rPr lang="en-US" sz="1100" b="1">
                    <a:solidFill>
                      <a:schemeClr val="tx2"/>
                    </a:solidFill>
                  </a:rPr>
                  <a:t>log (Conc in pM)</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low"/>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100" b="0" i="0" u="none" strike="noStrike" kern="1200" baseline="0">
                <a:solidFill>
                  <a:schemeClr val="tx2"/>
                </a:solidFill>
                <a:latin typeface="+mn-lt"/>
                <a:ea typeface="+mn-ea"/>
                <a:cs typeface="+mn-cs"/>
              </a:defRPr>
            </a:pPr>
            <a:endParaRPr lang="en-US"/>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2"/>
                    </a:solidFill>
                    <a:latin typeface="+mn-lt"/>
                    <a:ea typeface="+mn-ea"/>
                    <a:cs typeface="+mn-cs"/>
                  </a:defRPr>
                </a:pPr>
                <a:r>
                  <a:rPr lang="en-US" sz="1100" b="1">
                    <a:solidFill>
                      <a:schemeClr val="tx2"/>
                    </a:solidFill>
                  </a:rPr>
                  <a:t>Average Ct</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low"/>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100" b="0" i="0" u="none" strike="noStrike" kern="1200" baseline="0">
                <a:solidFill>
                  <a:schemeClr val="tx2"/>
                </a:solidFill>
                <a:latin typeface="+mn-lt"/>
                <a:ea typeface="+mn-ea"/>
                <a:cs typeface="+mn-cs"/>
              </a:defRPr>
            </a:pPr>
            <a:endParaRPr lang="en-US"/>
          </a:p>
        </c:txPr>
        <c:crossAx val="571132848"/>
        <c:crosses val="autoZero"/>
        <c:crossBetween val="midCat"/>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alignWithMargins="0"/>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2814371257485026E-2"/>
          <c:y val="4.9792531120331947E-2"/>
          <c:w val="0.8772455089820359"/>
          <c:h val="0.7385892116182573"/>
        </c:manualLayout>
      </c:layout>
      <c:scatterChart>
        <c:scatterStyle val="lineMarker"/>
        <c:varyColors val="0"/>
        <c:ser>
          <c:idx val="0"/>
          <c:order val="0"/>
          <c:spPr>
            <a:ln w="25400" cap="rnd">
              <a:noFill/>
              <a:round/>
            </a:ln>
            <a:effectLst/>
          </c:spPr>
          <c:marker>
            <c:symbol val="circle"/>
            <c:size val="5"/>
            <c:spPr>
              <a:solidFill>
                <a:schemeClr val="accent1"/>
              </a:solidFill>
              <a:ln w="9525">
                <a:solidFill>
                  <a:schemeClr val="accent1"/>
                </a:solidFill>
              </a:ln>
              <a:effectLst/>
            </c:spPr>
          </c:marker>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0"/>
            <c:dispEq val="0"/>
          </c:trendline>
          <c:trendline>
            <c:spPr>
              <a:ln w="19050" cap="rnd">
                <a:solidFill>
                  <a:schemeClr val="accent1"/>
                </a:solidFill>
                <a:prstDash val="sysDot"/>
              </a:ln>
              <a:effectLst/>
            </c:spPr>
            <c:trendlineType val="linear"/>
            <c:dispRSqr val="1"/>
            <c:dispEq val="1"/>
            <c:trendlineLbl>
              <c:layout>
                <c:manualLayout>
                  <c:x val="-0.43981200132688514"/>
                  <c:y val="1.399700388904058E-2"/>
                </c:manualLayout>
              </c:layout>
              <c:numFmt formatCode="General" sourceLinked="0"/>
              <c:spPr>
                <a:noFill/>
                <a:ln>
                  <a:noFill/>
                </a:ln>
                <a:effectLst/>
              </c:spPr>
              <c:txPr>
                <a:bodyPr rot="0" spcFirstLastPara="1" vertOverflow="ellipsis" vert="horz" wrap="square" anchor="ctr" anchorCtr="1"/>
                <a:lstStyle/>
                <a:p>
                  <a:pPr>
                    <a:defRPr sz="1400" b="0" i="0" u="none" strike="noStrike" kern="1200" baseline="0">
                      <a:solidFill>
                        <a:schemeClr val="tx2"/>
                      </a:solidFill>
                      <a:latin typeface="+mn-lt"/>
                      <a:ea typeface="+mn-ea"/>
                      <a:cs typeface="+mn-cs"/>
                    </a:defRPr>
                  </a:pPr>
                  <a:endParaRPr lang="en-US"/>
                </a:p>
              </c:txPr>
            </c:trendlineLbl>
          </c:trendline>
          <c:xVal>
            <c:numRef>
              <c:f>'Pool - Standard Curve'!$D$33:$D$38</c:f>
              <c:numCache>
                <c:formatCode>0.00</c:formatCode>
                <c:ptCount val="6"/>
                <c:pt idx="0">
                  <c:v>1.3010299956639813</c:v>
                </c:pt>
                <c:pt idx="1">
                  <c:v>0.3010299956639812</c:v>
                </c:pt>
                <c:pt idx="2">
                  <c:v>-0.69897000433601875</c:v>
                </c:pt>
                <c:pt idx="3">
                  <c:v>-1.6989700043360187</c:v>
                </c:pt>
                <c:pt idx="4">
                  <c:v>-2.6989700043360187</c:v>
                </c:pt>
                <c:pt idx="5">
                  <c:v>-3.6989700043360187</c:v>
                </c:pt>
              </c:numCache>
            </c:numRef>
          </c:xVal>
          <c:yVal>
            <c:numRef>
              <c:f>'Pool - Standard Curve'!$H$33:$H$38</c:f>
              <c:numCache>
                <c:formatCode>0.00</c:formatCode>
                <c:ptCount val="6"/>
                <c:pt idx="0">
                  <c:v>#N/A</c:v>
                </c:pt>
                <c:pt idx="1">
                  <c:v>#N/A</c:v>
                </c:pt>
                <c:pt idx="2">
                  <c:v>#N/A</c:v>
                </c:pt>
                <c:pt idx="3">
                  <c:v>#N/A</c:v>
                </c:pt>
                <c:pt idx="4">
                  <c:v>#N/A</c:v>
                </c:pt>
                <c:pt idx="5">
                  <c:v>#N/A</c:v>
                </c:pt>
              </c:numCache>
            </c:numRef>
          </c:yVal>
          <c:smooth val="0"/>
          <c:extLst>
            <c:ext xmlns:c16="http://schemas.microsoft.com/office/drawing/2014/chart" uri="{C3380CC4-5D6E-409C-BE32-E72D297353CC}">
              <c16:uniqueId val="{00000005-2546-8F4D-ABE3-4EAE7C0D7546}"/>
            </c:ext>
          </c:extLst>
        </c:ser>
        <c:dLbls>
          <c:showLegendKey val="0"/>
          <c:showVal val="0"/>
          <c:showCatName val="0"/>
          <c:showSerName val="0"/>
          <c:showPercent val="0"/>
          <c:showBubbleSize val="0"/>
        </c:dLbls>
        <c:axId val="571132848"/>
        <c:axId val="1"/>
      </c:scatterChart>
      <c:valAx>
        <c:axId val="571132848"/>
        <c:scaling>
          <c:orientation val="minMax"/>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100" b="1" i="0" u="none" strike="noStrike" kern="1200" baseline="0">
                    <a:solidFill>
                      <a:schemeClr val="tx2"/>
                    </a:solidFill>
                    <a:latin typeface="+mn-lt"/>
                    <a:ea typeface="+mn-ea"/>
                    <a:cs typeface="+mn-cs"/>
                  </a:defRPr>
                </a:pPr>
                <a:r>
                  <a:rPr lang="en-US" sz="1100" b="1">
                    <a:solidFill>
                      <a:schemeClr val="tx2"/>
                    </a:solidFill>
                  </a:rPr>
                  <a:t>log (Conc in pM)</a:t>
                </a:r>
              </a:p>
            </c:rich>
          </c:tx>
          <c:overlay val="0"/>
          <c:spPr>
            <a:noFill/>
            <a:ln>
              <a:noFill/>
            </a:ln>
            <a:effectLst/>
          </c:spPr>
          <c:txPr>
            <a:bodyPr rot="0" spcFirstLastPara="1" vertOverflow="ellipsis" vert="horz" wrap="square" anchor="ctr" anchorCtr="1"/>
            <a:lstStyle/>
            <a:p>
              <a:pPr>
                <a:defRPr sz="11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low"/>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100" b="0" i="0" u="none" strike="noStrike" kern="1200" baseline="0">
                <a:solidFill>
                  <a:schemeClr val="tx2"/>
                </a:solidFill>
                <a:latin typeface="+mn-lt"/>
                <a:ea typeface="+mn-ea"/>
                <a:cs typeface="+mn-cs"/>
              </a:defRPr>
            </a:pPr>
            <a:endParaRPr lang="en-US"/>
          </a:p>
        </c:txPr>
        <c:crossAx val="1"/>
        <c:crosses val="autoZero"/>
        <c:crossBetween val="midCat"/>
      </c:valAx>
      <c:valAx>
        <c:axId val="1"/>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100" b="1" i="0" u="none" strike="noStrike" kern="1200" baseline="0">
                    <a:solidFill>
                      <a:schemeClr val="tx2"/>
                    </a:solidFill>
                    <a:latin typeface="+mn-lt"/>
                    <a:ea typeface="+mn-ea"/>
                    <a:cs typeface="+mn-cs"/>
                  </a:defRPr>
                </a:pPr>
                <a:r>
                  <a:rPr lang="en-US" sz="1100" b="1">
                    <a:solidFill>
                      <a:schemeClr val="tx2"/>
                    </a:solidFill>
                  </a:rPr>
                  <a:t>Average Ct</a:t>
                </a:r>
              </a:p>
            </c:rich>
          </c:tx>
          <c:overlay val="0"/>
          <c:spPr>
            <a:noFill/>
            <a:ln>
              <a:noFill/>
            </a:ln>
            <a:effectLst/>
          </c:spPr>
          <c:txPr>
            <a:bodyPr rot="-5400000" spcFirstLastPara="1" vertOverflow="ellipsis" vert="horz" wrap="square" anchor="ctr" anchorCtr="1"/>
            <a:lstStyle/>
            <a:p>
              <a:pPr>
                <a:defRPr sz="1100" b="1" i="0" u="none" strike="noStrike" kern="1200" baseline="0">
                  <a:solidFill>
                    <a:schemeClr val="tx2"/>
                  </a:solidFill>
                  <a:latin typeface="+mn-lt"/>
                  <a:ea typeface="+mn-ea"/>
                  <a:cs typeface="+mn-cs"/>
                </a:defRPr>
              </a:pPr>
              <a:endParaRPr lang="en-US"/>
            </a:p>
          </c:txPr>
        </c:title>
        <c:numFmt formatCode="0.00" sourceLinked="1"/>
        <c:majorTickMark val="none"/>
        <c:minorTickMark val="none"/>
        <c:tickLblPos val="low"/>
        <c:spPr>
          <a:noFill/>
          <a:ln w="9525" cap="flat" cmpd="sng" algn="ctr">
            <a:solidFill>
              <a:schemeClr val="tx1">
                <a:lumMod val="25000"/>
                <a:lumOff val="75000"/>
              </a:schemeClr>
            </a:solidFill>
            <a:round/>
          </a:ln>
          <a:effectLst/>
        </c:spPr>
        <c:txPr>
          <a:bodyPr rot="0" spcFirstLastPara="1" vertOverflow="ellipsis" wrap="square" anchor="ctr" anchorCtr="1"/>
          <a:lstStyle/>
          <a:p>
            <a:pPr>
              <a:defRPr sz="1100" b="0" i="0" u="none" strike="noStrike" kern="1200" baseline="0">
                <a:solidFill>
                  <a:schemeClr val="tx2"/>
                </a:solidFill>
                <a:latin typeface="+mn-lt"/>
                <a:ea typeface="+mn-ea"/>
                <a:cs typeface="+mn-cs"/>
              </a:defRPr>
            </a:pPr>
            <a:endParaRPr lang="en-US"/>
          </a:p>
        </c:txPr>
        <c:crossAx val="571132848"/>
        <c:crosses val="autoZero"/>
        <c:crossBetween val="midCat"/>
      </c:valAx>
      <c:spPr>
        <a:noFill/>
        <a:ln>
          <a:noFill/>
        </a:ln>
        <a:effectLst/>
      </c:spPr>
    </c:plotArea>
    <c:plotVisOnly val="1"/>
    <c:dispBlanksAs val="gap"/>
    <c:showDLblsOverMax val="0"/>
  </c:chart>
  <c:spPr>
    <a:solidFill>
      <a:schemeClr val="bg1"/>
    </a:solidFill>
    <a:ln w="12700" cap="flat" cmpd="sng" algn="ctr">
      <a:solidFill>
        <a:sysClr val="windowText" lastClr="000000"/>
      </a:solidFill>
      <a:round/>
    </a:ln>
    <a:effectLst/>
  </c:spPr>
  <c:txPr>
    <a:bodyPr/>
    <a:lstStyle/>
    <a:p>
      <a:pPr>
        <a:defRPr/>
      </a:pPr>
      <a:endParaRPr lang="en-US"/>
    </a:p>
  </c:txPr>
  <c:printSettings>
    <c:headerFooter alignWithMargins="0"/>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76200</xdr:colOff>
      <xdr:row>30</xdr:row>
      <xdr:rowOff>12700</xdr:rowOff>
    </xdr:from>
    <xdr:to>
      <xdr:col>10</xdr:col>
      <xdr:colOff>3883025</xdr:colOff>
      <xdr:row>44</xdr:row>
      <xdr:rowOff>22225</xdr:rowOff>
    </xdr:to>
    <xdr:graphicFrame macro="">
      <xdr:nvGraphicFramePr>
        <xdr:cNvPr id="3" name="Chart 2">
          <a:extLst>
            <a:ext uri="{FF2B5EF4-FFF2-40B4-BE49-F238E27FC236}">
              <a16:creationId xmlns:a16="http://schemas.microsoft.com/office/drawing/2014/main" id="{4AE50FA7-C073-D54E-A4DB-963951A66A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7</xdr:col>
      <xdr:colOff>101600</xdr:colOff>
      <xdr:row>30</xdr:row>
      <xdr:rowOff>12700</xdr:rowOff>
    </xdr:from>
    <xdr:to>
      <xdr:col>10</xdr:col>
      <xdr:colOff>3908425</xdr:colOff>
      <xdr:row>44</xdr:row>
      <xdr:rowOff>22225</xdr:rowOff>
    </xdr:to>
    <xdr:graphicFrame macro="">
      <xdr:nvGraphicFramePr>
        <xdr:cNvPr id="3" name="Chart 2">
          <a:extLst>
            <a:ext uri="{FF2B5EF4-FFF2-40B4-BE49-F238E27FC236}">
              <a16:creationId xmlns:a16="http://schemas.microsoft.com/office/drawing/2014/main" id="{5970E932-2D42-C449-90B8-B3BAB655C3A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AACA0"/>
      </a:accent1>
      <a:accent2>
        <a:srgbClr val="66BF7E"/>
      </a:accent2>
      <a:accent3>
        <a:srgbClr val="0888B2"/>
      </a:accent3>
      <a:accent4>
        <a:srgbClr val="8E2666"/>
      </a:accent4>
      <a:accent5>
        <a:srgbClr val="4ADDC0"/>
      </a:accent5>
      <a:accent6>
        <a:srgbClr val="044C5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1851B2-8BC3-BE40-B5E9-7AAD7187A774}">
  <sheetPr codeName="Sheet1">
    <pageSetUpPr fitToPage="1"/>
  </sheetPr>
  <dimension ref="A1:K45"/>
  <sheetViews>
    <sheetView showRuler="0" view="pageLayout" topLeftCell="A39" zoomScale="90" zoomScaleNormal="130" zoomScalePageLayoutView="90" workbookViewId="0">
      <selection activeCell="C8" sqref="C8"/>
    </sheetView>
  </sheetViews>
  <sheetFormatPr defaultColWidth="10.85546875" defaultRowHeight="12.75"/>
  <cols>
    <col min="1" max="1" width="1.42578125" style="21" customWidth="1"/>
    <col min="2" max="2" width="15.85546875" style="21" customWidth="1"/>
    <col min="3" max="3" width="12.42578125" style="21" customWidth="1"/>
    <col min="4" max="4" width="13" style="21" customWidth="1"/>
    <col min="5" max="5" width="15.85546875" style="21" customWidth="1"/>
    <col min="6" max="6" width="15.140625" style="63" customWidth="1"/>
    <col min="7" max="7" width="14.85546875" style="21" customWidth="1"/>
    <col min="8" max="8" width="14.140625" style="21" customWidth="1"/>
    <col min="9" max="9" width="14.7109375" style="21" customWidth="1"/>
    <col min="10" max="10" width="15.140625" style="21" customWidth="1"/>
    <col min="11" max="11" width="55" style="21" customWidth="1"/>
    <col min="12" max="13" width="10.85546875" style="21"/>
    <col min="14" max="14" width="11" style="21" customWidth="1"/>
    <col min="15" max="16384" width="10.85546875" style="21"/>
  </cols>
  <sheetData>
    <row r="1" spans="1:10" ht="33.950000000000003" customHeight="1">
      <c r="B1" s="22" t="s">
        <v>0</v>
      </c>
      <c r="C1" s="22"/>
      <c r="D1" s="22"/>
      <c r="E1" s="22"/>
      <c r="F1" s="30"/>
      <c r="G1" s="22"/>
      <c r="H1" s="22"/>
      <c r="I1" s="22"/>
      <c r="J1" s="22"/>
    </row>
    <row r="2" spans="1:10" ht="20.100000000000001" customHeight="1">
      <c r="B2" s="23" t="s">
        <v>1</v>
      </c>
      <c r="C2" s="22"/>
      <c r="D2" s="22"/>
      <c r="E2" s="22"/>
      <c r="F2" s="30"/>
      <c r="G2" s="22"/>
      <c r="H2" s="22"/>
      <c r="I2" s="22"/>
      <c r="J2" s="22"/>
    </row>
    <row r="3" spans="1:10" ht="20.100000000000001" customHeight="1">
      <c r="B3" s="23" t="s">
        <v>2</v>
      </c>
      <c r="C3" s="22"/>
      <c r="D3" s="22"/>
      <c r="E3" s="22"/>
      <c r="F3" s="30"/>
      <c r="G3" s="22"/>
      <c r="H3" s="22"/>
      <c r="I3" s="22"/>
      <c r="J3" s="22"/>
    </row>
    <row r="4" spans="1:10" ht="20.100000000000001" customHeight="1">
      <c r="B4" s="436" t="s">
        <v>190</v>
      </c>
      <c r="C4" s="22"/>
      <c r="D4" s="22"/>
      <c r="E4" s="22"/>
      <c r="F4" s="30"/>
      <c r="G4" s="22"/>
      <c r="H4" s="22"/>
      <c r="I4" s="22"/>
      <c r="J4" s="22"/>
    </row>
    <row r="5" spans="1:10" ht="20.100000000000001" customHeight="1">
      <c r="B5" s="31" t="s">
        <v>3</v>
      </c>
      <c r="C5" s="22"/>
      <c r="D5" s="22"/>
      <c r="E5" s="22"/>
      <c r="F5" s="30"/>
      <c r="G5" s="22"/>
      <c r="H5" s="22"/>
      <c r="I5" s="22"/>
      <c r="J5" s="22"/>
    </row>
    <row r="6" spans="1:10" ht="20.100000000000001" customHeight="1" thickBot="1">
      <c r="B6" s="31"/>
      <c r="C6" s="22"/>
      <c r="D6" s="22"/>
      <c r="E6" s="22"/>
      <c r="F6" s="30"/>
      <c r="G6" s="22"/>
      <c r="H6" s="22"/>
      <c r="I6" s="22"/>
      <c r="J6" s="22"/>
    </row>
    <row r="7" spans="1:10" s="25" customFormat="1" ht="21.95" customHeight="1" thickBot="1">
      <c r="A7" s="21"/>
      <c r="B7" s="437" t="s">
        <v>4</v>
      </c>
      <c r="C7" s="32" t="s">
        <v>5</v>
      </c>
      <c r="D7" s="32" t="s">
        <v>6</v>
      </c>
      <c r="E7" s="32" t="s">
        <v>7</v>
      </c>
      <c r="F7" s="32" t="s">
        <v>8</v>
      </c>
      <c r="G7" s="24" t="s">
        <v>9</v>
      </c>
      <c r="H7" s="33" t="s">
        <v>10</v>
      </c>
    </row>
    <row r="8" spans="1:10" s="25" customFormat="1" ht="15.95" customHeight="1">
      <c r="A8" s="21"/>
      <c r="B8" s="438" t="s">
        <v>11</v>
      </c>
      <c r="C8" s="8"/>
      <c r="D8" s="9"/>
      <c r="E8" s="208">
        <v>20</v>
      </c>
      <c r="F8" s="450" t="e">
        <f>AVERAGE(C8:C10)</f>
        <v>#DIV/0!</v>
      </c>
      <c r="G8" s="391" t="e">
        <f>C8-$F$8</f>
        <v>#DIV/0!</v>
      </c>
      <c r="H8" s="34" t="s">
        <v>12</v>
      </c>
    </row>
    <row r="9" spans="1:10" s="25" customFormat="1" ht="15.95" customHeight="1">
      <c r="A9" s="21"/>
      <c r="B9" s="438" t="s">
        <v>11</v>
      </c>
      <c r="C9" s="10"/>
      <c r="D9" s="11"/>
      <c r="E9" s="209">
        <v>20</v>
      </c>
      <c r="F9" s="450"/>
      <c r="G9" s="391" t="e">
        <f>C9-$F$8</f>
        <v>#DIV/0!</v>
      </c>
      <c r="H9" s="35"/>
    </row>
    <row r="10" spans="1:10" ht="15.95" customHeight="1" thickBot="1">
      <c r="B10" s="439" t="s">
        <v>11</v>
      </c>
      <c r="C10" s="12"/>
      <c r="D10" s="13"/>
      <c r="E10" s="210">
        <v>20</v>
      </c>
      <c r="F10" s="451"/>
      <c r="G10" s="392" t="e">
        <f>C10-$F$8</f>
        <v>#DIV/0!</v>
      </c>
      <c r="H10" s="448" t="e">
        <f>F11-F8</f>
        <v>#DIV/0!</v>
      </c>
    </row>
    <row r="11" spans="1:10" ht="15">
      <c r="B11" s="438" t="s">
        <v>13</v>
      </c>
      <c r="C11" s="8"/>
      <c r="D11" s="14"/>
      <c r="E11" s="208">
        <v>2</v>
      </c>
      <c r="F11" s="452" t="e">
        <f>AVERAGE(C11:C13)</f>
        <v>#DIV/0!</v>
      </c>
      <c r="G11" s="391" t="e">
        <f>C11-$F$11</f>
        <v>#DIV/0!</v>
      </c>
      <c r="H11" s="448"/>
    </row>
    <row r="12" spans="1:10" ht="15.95" customHeight="1">
      <c r="B12" s="440" t="s">
        <v>13</v>
      </c>
      <c r="C12" s="10"/>
      <c r="D12" s="11"/>
      <c r="E12" s="209">
        <v>2</v>
      </c>
      <c r="F12" s="450"/>
      <c r="G12" s="391" t="e">
        <f>C12-$F$11</f>
        <v>#DIV/0!</v>
      </c>
      <c r="H12" s="35"/>
    </row>
    <row r="13" spans="1:10" ht="15.75" thickBot="1">
      <c r="B13" s="439" t="s">
        <v>13</v>
      </c>
      <c r="C13" s="12"/>
      <c r="D13" s="13"/>
      <c r="E13" s="210">
        <v>2</v>
      </c>
      <c r="F13" s="451"/>
      <c r="G13" s="392" t="e">
        <f>C13-$F$11</f>
        <v>#DIV/0!</v>
      </c>
      <c r="H13" s="448" t="e">
        <f>F14-F11</f>
        <v>#DIV/0!</v>
      </c>
    </row>
    <row r="14" spans="1:10" ht="15">
      <c r="B14" s="438" t="s">
        <v>14</v>
      </c>
      <c r="C14" s="8"/>
      <c r="D14" s="14"/>
      <c r="E14" s="211">
        <v>0.2</v>
      </c>
      <c r="F14" s="452" t="e">
        <f>AVERAGE(C14:C16)</f>
        <v>#DIV/0!</v>
      </c>
      <c r="G14" s="391" t="e">
        <f>C14-$F$14</f>
        <v>#DIV/0!</v>
      </c>
      <c r="H14" s="449"/>
    </row>
    <row r="15" spans="1:10" ht="15">
      <c r="B15" s="440" t="s">
        <v>14</v>
      </c>
      <c r="C15" s="10"/>
      <c r="D15" s="11"/>
      <c r="E15" s="212">
        <v>0.2</v>
      </c>
      <c r="F15" s="450"/>
      <c r="G15" s="391" t="e">
        <f>C15-$F$14</f>
        <v>#DIV/0!</v>
      </c>
      <c r="H15" s="36"/>
    </row>
    <row r="16" spans="1:10" ht="15.95" customHeight="1" thickBot="1">
      <c r="B16" s="439" t="s">
        <v>14</v>
      </c>
      <c r="C16" s="12"/>
      <c r="D16" s="13"/>
      <c r="E16" s="213">
        <v>0.2</v>
      </c>
      <c r="F16" s="451"/>
      <c r="G16" s="392" t="e">
        <f>C16-$F$14</f>
        <v>#DIV/0!</v>
      </c>
      <c r="H16" s="448" t="e">
        <f>F17-F14</f>
        <v>#DIV/0!</v>
      </c>
    </row>
    <row r="17" spans="2:11" ht="15">
      <c r="B17" s="438" t="s">
        <v>15</v>
      </c>
      <c r="C17" s="8"/>
      <c r="D17" s="9"/>
      <c r="E17" s="214">
        <v>0.02</v>
      </c>
      <c r="F17" s="452" t="e">
        <f>AVERAGE(C17:C19)</f>
        <v>#DIV/0!</v>
      </c>
      <c r="G17" s="391" t="e">
        <f>C17-$F$17</f>
        <v>#DIV/0!</v>
      </c>
      <c r="H17" s="449"/>
    </row>
    <row r="18" spans="2:11" ht="15.95" customHeight="1">
      <c r="B18" s="440" t="s">
        <v>15</v>
      </c>
      <c r="C18" s="10"/>
      <c r="D18" s="11"/>
      <c r="E18" s="215">
        <v>0.02</v>
      </c>
      <c r="F18" s="450"/>
      <c r="G18" s="391" t="e">
        <f>C18-$F$17</f>
        <v>#DIV/0!</v>
      </c>
      <c r="H18" s="36"/>
    </row>
    <row r="19" spans="2:11" ht="15.75" thickBot="1">
      <c r="B19" s="439" t="s">
        <v>15</v>
      </c>
      <c r="C19" s="12"/>
      <c r="D19" s="13"/>
      <c r="E19" s="216">
        <v>0.02</v>
      </c>
      <c r="F19" s="451"/>
      <c r="G19" s="392" t="e">
        <f>C19-$F$17</f>
        <v>#DIV/0!</v>
      </c>
      <c r="H19" s="448" t="e">
        <f>F20-F17</f>
        <v>#DIV/0!</v>
      </c>
    </row>
    <row r="20" spans="2:11" ht="15">
      <c r="B20" s="438" t="s">
        <v>16</v>
      </c>
      <c r="C20" s="15"/>
      <c r="D20" s="14"/>
      <c r="E20" s="217">
        <v>2E-3</v>
      </c>
      <c r="F20" s="452" t="e">
        <f>AVERAGE(C20:C22)</f>
        <v>#DIV/0!</v>
      </c>
      <c r="G20" s="391" t="e">
        <f>C20-$F$20</f>
        <v>#DIV/0!</v>
      </c>
      <c r="H20" s="449"/>
    </row>
    <row r="21" spans="2:11" ht="15">
      <c r="B21" s="440" t="s">
        <v>16</v>
      </c>
      <c r="C21" s="16"/>
      <c r="D21" s="11"/>
      <c r="E21" s="218">
        <v>2E-3</v>
      </c>
      <c r="F21" s="450"/>
      <c r="G21" s="391" t="e">
        <f>C21-$F$20</f>
        <v>#DIV/0!</v>
      </c>
      <c r="H21" s="36"/>
    </row>
    <row r="22" spans="2:11" ht="15.75" thickBot="1">
      <c r="B22" s="439" t="s">
        <v>16</v>
      </c>
      <c r="C22" s="12"/>
      <c r="D22" s="13"/>
      <c r="E22" s="219">
        <v>2E-3</v>
      </c>
      <c r="F22" s="451"/>
      <c r="G22" s="392" t="e">
        <f>C22-$F$20</f>
        <v>#DIV/0!</v>
      </c>
      <c r="H22" s="448" t="e">
        <f>F23-F20</f>
        <v>#DIV/0!</v>
      </c>
    </row>
    <row r="23" spans="2:11" ht="15">
      <c r="B23" s="438" t="s">
        <v>17</v>
      </c>
      <c r="C23" s="8"/>
      <c r="D23" s="14"/>
      <c r="E23" s="220">
        <v>2.0000000000000001E-4</v>
      </c>
      <c r="F23" s="452" t="e">
        <f>AVERAGE(C23:C25)</f>
        <v>#DIV/0!</v>
      </c>
      <c r="G23" s="391" t="e">
        <f>C23-$F$23</f>
        <v>#DIV/0!</v>
      </c>
      <c r="H23" s="449"/>
    </row>
    <row r="24" spans="2:11" ht="15">
      <c r="B24" s="440" t="s">
        <v>17</v>
      </c>
      <c r="C24" s="10"/>
      <c r="D24" s="11"/>
      <c r="E24" s="221">
        <v>2.0000000000000001E-4</v>
      </c>
      <c r="F24" s="450"/>
      <c r="G24" s="391" t="e">
        <f>C24-$F$23</f>
        <v>#DIV/0!</v>
      </c>
      <c r="H24" s="35"/>
    </row>
    <row r="25" spans="2:11" ht="15.75" thickBot="1">
      <c r="B25" s="439" t="s">
        <v>17</v>
      </c>
      <c r="C25" s="12"/>
      <c r="D25" s="13"/>
      <c r="E25" s="222">
        <v>2.0000000000000001E-4</v>
      </c>
      <c r="F25" s="451"/>
      <c r="G25" s="392" t="e">
        <f>C25-$F$23</f>
        <v>#DIV/0!</v>
      </c>
      <c r="H25" s="448" t="e">
        <f>F26-F23</f>
        <v>#DIV/0!</v>
      </c>
    </row>
    <row r="26" spans="2:11" ht="15">
      <c r="B26" s="438" t="s">
        <v>18</v>
      </c>
      <c r="C26" s="8"/>
      <c r="D26" s="14"/>
      <c r="E26" s="223">
        <v>0</v>
      </c>
      <c r="F26" s="452" t="e">
        <f>AVERAGE(C26:C28)</f>
        <v>#DIV/0!</v>
      </c>
      <c r="G26" s="391" t="e">
        <f>C26-$F$26</f>
        <v>#DIV/0!</v>
      </c>
      <c r="H26" s="449"/>
    </row>
    <row r="27" spans="2:11" ht="15">
      <c r="B27" s="440" t="s">
        <v>18</v>
      </c>
      <c r="C27" s="10"/>
      <c r="D27" s="11"/>
      <c r="E27" s="224">
        <v>0</v>
      </c>
      <c r="F27" s="450"/>
      <c r="G27" s="391" t="e">
        <f>C27-$F$26</f>
        <v>#DIV/0!</v>
      </c>
      <c r="H27" s="35"/>
    </row>
    <row r="28" spans="2:11" ht="15.75" thickBot="1">
      <c r="B28" s="439" t="s">
        <v>18</v>
      </c>
      <c r="C28" s="12"/>
      <c r="D28" s="13"/>
      <c r="E28" s="225">
        <v>0</v>
      </c>
      <c r="F28" s="451"/>
      <c r="G28" s="393" t="e">
        <f>C28-$F$26</f>
        <v>#DIV/0!</v>
      </c>
      <c r="H28" s="37"/>
    </row>
    <row r="29" spans="2:11" ht="15.75">
      <c r="B29" s="29"/>
      <c r="C29" s="1"/>
      <c r="D29" s="2"/>
      <c r="E29" s="38"/>
      <c r="F29" s="39"/>
      <c r="G29" s="2"/>
      <c r="H29" s="40"/>
      <c r="I29" s="40"/>
      <c r="J29" s="26"/>
      <c r="K29" s="41"/>
    </row>
    <row r="30" spans="2:11" ht="33.950000000000003" customHeight="1" thickBot="1">
      <c r="B30" s="22" t="s">
        <v>19</v>
      </c>
      <c r="C30" s="1"/>
      <c r="D30" s="2"/>
      <c r="E30" s="38"/>
      <c r="F30" s="39"/>
      <c r="G30" s="2"/>
      <c r="H30" s="40"/>
      <c r="I30" s="40"/>
      <c r="J30" s="26"/>
      <c r="K30" s="41"/>
    </row>
    <row r="31" spans="2:11" ht="15">
      <c r="B31" s="42"/>
      <c r="C31" s="43"/>
      <c r="D31" s="43"/>
      <c r="E31" s="44"/>
      <c r="F31" s="45"/>
      <c r="G31" s="46"/>
      <c r="H31" s="40"/>
      <c r="I31" s="40"/>
      <c r="J31" s="26"/>
      <c r="K31" s="41"/>
    </row>
    <row r="32" spans="2:11" ht="21" customHeight="1">
      <c r="B32" s="47" t="s">
        <v>4</v>
      </c>
      <c r="C32" s="48" t="s">
        <v>7</v>
      </c>
      <c r="D32" s="48" t="s">
        <v>20</v>
      </c>
      <c r="E32" s="48" t="s">
        <v>8</v>
      </c>
      <c r="F32" s="48" t="s">
        <v>10</v>
      </c>
      <c r="G32" s="49"/>
      <c r="H32" s="40"/>
      <c r="I32" s="40"/>
      <c r="J32" s="26"/>
      <c r="K32" s="41"/>
    </row>
    <row r="33" spans="2:11" ht="15.75">
      <c r="B33" s="50" t="s">
        <v>21</v>
      </c>
      <c r="C33" s="51">
        <f>E8</f>
        <v>20</v>
      </c>
      <c r="D33" s="394">
        <f>LOG(C33)</f>
        <v>1.3010299956639813</v>
      </c>
      <c r="E33" s="52" t="str">
        <f>IF(OR(ISNUMBER(C8),ISNUMBER(C9),ISNUMBER(C10)),AVERAGE(C8:C10),"")</f>
        <v/>
      </c>
      <c r="F33" s="53"/>
      <c r="G33" s="194"/>
      <c r="H33" s="193" t="e">
        <f t="shared" ref="H33:H38" si="0">IF(ISNUMBER(E33),E33,NA())</f>
        <v>#N/A</v>
      </c>
      <c r="I33" s="40"/>
      <c r="J33" s="26"/>
      <c r="K33" s="41"/>
    </row>
    <row r="34" spans="2:11" ht="15.75">
      <c r="B34" s="50" t="s">
        <v>13</v>
      </c>
      <c r="C34" s="51">
        <f>E11</f>
        <v>2</v>
      </c>
      <c r="D34" s="394">
        <f>LOG(C34)</f>
        <v>0.3010299956639812</v>
      </c>
      <c r="E34" s="52" t="str">
        <f>IF(OR(ISNUMBER(C11),ISNUMBER(C12),ISNUMBER(C13)),AVERAGE(C11:C13),"")</f>
        <v/>
      </c>
      <c r="F34" s="54" t="e">
        <f>E34-E33</f>
        <v>#VALUE!</v>
      </c>
      <c r="G34" s="194"/>
      <c r="H34" s="193" t="e">
        <f t="shared" si="0"/>
        <v>#N/A</v>
      </c>
      <c r="I34" s="40"/>
      <c r="J34" s="26"/>
      <c r="K34" s="41"/>
    </row>
    <row r="35" spans="2:11" ht="15.75">
      <c r="B35" s="50" t="s">
        <v>22</v>
      </c>
      <c r="C35" s="55">
        <f>E14</f>
        <v>0.2</v>
      </c>
      <c r="D35" s="394">
        <f>LOG(C35)</f>
        <v>-0.69897000433601875</v>
      </c>
      <c r="E35" s="52" t="str">
        <f>IF(OR(ISNUMBER(C14),ISNUMBER(C15),ISNUMBER(C16)),AVERAGE(C14:C16),"")</f>
        <v/>
      </c>
      <c r="F35" s="54" t="e">
        <f>E35-E34</f>
        <v>#VALUE!</v>
      </c>
      <c r="G35" s="194"/>
      <c r="H35" s="193" t="e">
        <f t="shared" si="0"/>
        <v>#N/A</v>
      </c>
      <c r="I35" s="40"/>
      <c r="J35" s="26"/>
      <c r="K35" s="41"/>
    </row>
    <row r="36" spans="2:11" ht="15.75">
      <c r="B36" s="50" t="s">
        <v>15</v>
      </c>
      <c r="C36" s="56">
        <f>E17</f>
        <v>0.02</v>
      </c>
      <c r="D36" s="394">
        <f t="shared" ref="D36:D38" si="1">LOG(C36)</f>
        <v>-1.6989700043360187</v>
      </c>
      <c r="E36" s="52" t="str">
        <f>IF(OR(ISNUMBER(C17),ISNUMBER(C18),ISNUMBER(C19)),AVERAGE(C17:C19),"")</f>
        <v/>
      </c>
      <c r="F36" s="54" t="e">
        <f>E36-E35</f>
        <v>#VALUE!</v>
      </c>
      <c r="G36" s="194"/>
      <c r="H36" s="193" t="e">
        <f t="shared" si="0"/>
        <v>#N/A</v>
      </c>
      <c r="I36" s="40"/>
      <c r="J36" s="26"/>
      <c r="K36" s="41"/>
    </row>
    <row r="37" spans="2:11" ht="15.75">
      <c r="B37" s="50" t="s">
        <v>16</v>
      </c>
      <c r="C37" s="57">
        <f>E20</f>
        <v>2E-3</v>
      </c>
      <c r="D37" s="394">
        <f t="shared" si="1"/>
        <v>-2.6989700043360187</v>
      </c>
      <c r="E37" s="52" t="str">
        <f>IF(OR(ISNUMBER(C20),ISNUMBER(C21),ISNUMBER(C22)),AVERAGE(C20:C22),"")</f>
        <v/>
      </c>
      <c r="F37" s="54" t="e">
        <f>E37-E36</f>
        <v>#VALUE!</v>
      </c>
      <c r="G37" s="194"/>
      <c r="H37" s="193" t="e">
        <f t="shared" si="0"/>
        <v>#N/A</v>
      </c>
      <c r="I37" s="40"/>
      <c r="J37" s="26"/>
      <c r="K37" s="41"/>
    </row>
    <row r="38" spans="2:11" ht="15.75">
      <c r="B38" s="50" t="s">
        <v>17</v>
      </c>
      <c r="C38" s="58">
        <f>E23</f>
        <v>2.0000000000000001E-4</v>
      </c>
      <c r="D38" s="394">
        <f t="shared" si="1"/>
        <v>-3.6989700043360187</v>
      </c>
      <c r="E38" s="52" t="str">
        <f>IF(OR(ISNUMBER(C23),ISNUMBER(C24),ISNUMBER(C25)),AVERAGE(C23:C25),"")</f>
        <v/>
      </c>
      <c r="F38" s="54" t="e">
        <f>E38-E37</f>
        <v>#VALUE!</v>
      </c>
      <c r="G38" s="194"/>
      <c r="H38" s="193" t="e">
        <f t="shared" si="0"/>
        <v>#N/A</v>
      </c>
      <c r="I38" s="40"/>
      <c r="J38" s="26"/>
      <c r="K38" s="41"/>
    </row>
    <row r="39" spans="2:11" ht="15.75">
      <c r="B39" s="204"/>
      <c r="C39" s="205"/>
      <c r="D39" s="395"/>
      <c r="E39" s="198"/>
      <c r="F39" s="199"/>
      <c r="G39" s="194"/>
      <c r="H39" s="193"/>
      <c r="I39" s="40"/>
      <c r="J39" s="26"/>
      <c r="K39" s="41"/>
    </row>
    <row r="40" spans="2:11" ht="15">
      <c r="B40" s="396" t="s">
        <v>23</v>
      </c>
      <c r="C40" s="195" t="e" cm="1">
        <f t="array" ref="C40">POWER(10, 1/(-SLOPE(E33:E38, LOG(C33:C38))))-1</f>
        <v>#DIV/0!</v>
      </c>
      <c r="D40" s="28" t="s">
        <v>191</v>
      </c>
      <c r="F40" s="27"/>
      <c r="G40" s="59"/>
      <c r="H40" s="40"/>
      <c r="I40" s="40"/>
      <c r="J40" s="26"/>
      <c r="K40" s="41"/>
    </row>
    <row r="41" spans="2:11" ht="15">
      <c r="B41" s="397" t="s">
        <v>24</v>
      </c>
      <c r="C41" s="60" t="e" cm="1">
        <f t="array" ref="C41">SLOPE(E33:E38, LOG(C33:C38))</f>
        <v>#DIV/0!</v>
      </c>
      <c r="D41" s="61"/>
      <c r="F41" s="27"/>
      <c r="G41" s="59"/>
      <c r="H41" s="40"/>
      <c r="I41" s="40"/>
      <c r="J41" s="26"/>
      <c r="K41" s="41"/>
    </row>
    <row r="42" spans="2:11" ht="15">
      <c r="B42" s="397" t="s">
        <v>25</v>
      </c>
      <c r="C42" s="196" t="e" cm="1">
        <f t="array" ref="C42">RSQ(E33:E38, -LOG(C33:C38))</f>
        <v>#DIV/0!</v>
      </c>
      <c r="D42" s="28" t="s">
        <v>26</v>
      </c>
      <c r="F42" s="27"/>
      <c r="G42" s="59"/>
      <c r="H42" s="40"/>
      <c r="I42" s="40"/>
      <c r="J42" s="26"/>
      <c r="K42" s="41"/>
    </row>
    <row r="43" spans="2:11" ht="15.75">
      <c r="B43" s="397" t="s">
        <v>27</v>
      </c>
      <c r="C43" s="197" t="e">
        <f>INTERCEPT(E33:E38,D33:D38)</f>
        <v>#DIV/0!</v>
      </c>
      <c r="D43" s="62"/>
      <c r="E43" s="61"/>
      <c r="F43" s="27"/>
      <c r="G43" s="59"/>
      <c r="H43" s="40"/>
      <c r="I43" s="40"/>
      <c r="J43" s="26"/>
      <c r="K43" s="41"/>
    </row>
    <row r="44" spans="2:11" ht="15.75" thickBot="1">
      <c r="B44" s="200"/>
      <c r="C44" s="201"/>
      <c r="D44" s="201"/>
      <c r="E44" s="202"/>
      <c r="F44" s="201"/>
      <c r="G44" s="203"/>
      <c r="H44" s="40"/>
      <c r="I44" s="40"/>
      <c r="J44" s="26"/>
      <c r="K44" s="41"/>
    </row>
    <row r="45" spans="2:11" ht="15.75">
      <c r="B45" s="29"/>
      <c r="C45" s="1"/>
      <c r="D45" s="2"/>
      <c r="E45" s="38"/>
      <c r="F45" s="39"/>
      <c r="G45" s="2"/>
      <c r="H45" s="40"/>
      <c r="I45" s="40"/>
      <c r="J45" s="26"/>
      <c r="K45" s="41"/>
    </row>
  </sheetData>
  <sheetProtection algorithmName="SHA-512" hashValue="sMcATVWd0KJ71sDFBMwMMYNydoPP53RieS03iPlnekYtSFltetO3Xvw6EMmDoFU7oY8giafguKN4/4mYrzFqIg==" saltValue="towz7GVRjx4ec2ZW3wRKRw==" spinCount="100000" sheet="1" objects="1" scenarios="1" formatColumns="0" formatRows="0" selectLockedCells="1"/>
  <mergeCells count="13">
    <mergeCell ref="H22:H23"/>
    <mergeCell ref="H25:H26"/>
    <mergeCell ref="F8:F10"/>
    <mergeCell ref="F11:F13"/>
    <mergeCell ref="F14:F16"/>
    <mergeCell ref="F17:F19"/>
    <mergeCell ref="F20:F22"/>
    <mergeCell ref="F23:F25"/>
    <mergeCell ref="F26:F28"/>
    <mergeCell ref="H10:H11"/>
    <mergeCell ref="H13:H14"/>
    <mergeCell ref="H16:H17"/>
    <mergeCell ref="H19:H20"/>
  </mergeCells>
  <conditionalFormatting sqref="F34:F38">
    <cfRule type="cellIs" dxfId="33" priority="3" stopIfTrue="1" operator="notBetween">
      <formula>3.1</formula>
      <formula>3.6</formula>
    </cfRule>
  </conditionalFormatting>
  <conditionalFormatting sqref="G29:G30 G45">
    <cfRule type="cellIs" dxfId="32" priority="7" operator="equal">
      <formula>0</formula>
    </cfRule>
  </conditionalFormatting>
  <conditionalFormatting sqref="H10 H13:H14 H16:H17 H19:H20">
    <cfRule type="cellIs" dxfId="31" priority="5" stopIfTrue="1" operator="notBetween">
      <formula>3.1</formula>
      <formula>3.6</formula>
    </cfRule>
  </conditionalFormatting>
  <conditionalFormatting sqref="H22:H23">
    <cfRule type="cellIs" dxfId="30" priority="4" stopIfTrue="1" operator="notBetween">
      <formula>3.1</formula>
      <formula>3.6</formula>
    </cfRule>
  </conditionalFormatting>
  <conditionalFormatting sqref="H29:I45">
    <cfRule type="cellIs" dxfId="29" priority="6" stopIfTrue="1" operator="equal">
      <formula>-3</formula>
    </cfRule>
    <cfRule type="cellIs" dxfId="28" priority="8" operator="lessThan">
      <formula>0</formula>
    </cfRule>
  </conditionalFormatting>
  <dataValidations disablePrompts="1" count="1">
    <dataValidation type="list" allowBlank="1" showInputMessage="1" showErrorMessage="1" sqref="F29:F31 F45" xr:uid="{B5BBE523-0FD9-6449-A310-FE4AFEDD1520}">
      <formula1>$D$8:$D$12</formula1>
    </dataValidation>
  </dataValidations>
  <pageMargins left="0.7" right="0.7" top="0.75" bottom="0.75" header="0.3" footer="0.3"/>
  <pageSetup scale="61" orientation="landscape" horizontalDpi="90" verticalDpi="90" r:id="rId1"/>
  <headerFooter>
    <oddHeader>&amp;L&amp;G</oddHeader>
    <oddFooter>&amp;C2425 55th Street, Boulder, CO 80301 | archer-tech@idtdna.com
RA-DOC-064 / REV04
For research use only. Not for use in diagnostic procedures.</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979683-9534-7E41-BC5F-9E644082617A}">
  <sheetPr>
    <pageSetUpPr fitToPage="1"/>
  </sheetPr>
  <dimension ref="A1:BI582"/>
  <sheetViews>
    <sheetView tabSelected="1" topLeftCell="A597" zoomScale="90" zoomScaleNormal="90" workbookViewId="0">
      <selection activeCell="E7" sqref="E7"/>
    </sheetView>
  </sheetViews>
  <sheetFormatPr defaultColWidth="11.42578125" defaultRowHeight="12.75"/>
  <cols>
    <col min="1" max="1" width="1.85546875" style="283" customWidth="1"/>
    <col min="2" max="2" width="28.7109375" style="283" customWidth="1"/>
    <col min="3" max="3" width="2" style="283" customWidth="1"/>
    <col min="4" max="4" width="19.7109375" style="283" customWidth="1"/>
    <col min="5" max="6" width="12.85546875" style="283" customWidth="1"/>
    <col min="7" max="7" width="13.85546875" style="283" customWidth="1"/>
    <col min="8" max="8" width="12.85546875" style="283" customWidth="1"/>
    <col min="9" max="9" width="11.42578125" style="283" customWidth="1"/>
    <col min="10" max="10" width="30.85546875" style="283" customWidth="1"/>
    <col min="11" max="16384" width="11.42578125" style="283"/>
  </cols>
  <sheetData>
    <row r="1" spans="1:61" s="258" customFormat="1" ht="33.950000000000003" customHeight="1">
      <c r="B1" s="259" t="s">
        <v>28</v>
      </c>
      <c r="C1" s="259"/>
      <c r="E1" s="260"/>
      <c r="F1" s="260"/>
      <c r="G1" s="260"/>
      <c r="H1" s="261"/>
      <c r="I1" s="260"/>
      <c r="J1" s="260"/>
      <c r="K1" s="260"/>
      <c r="L1" s="260"/>
    </row>
    <row r="2" spans="1:61" s="258" customFormat="1" ht="20.100000000000001" customHeight="1">
      <c r="B2" s="262" t="s">
        <v>184</v>
      </c>
      <c r="C2" s="262"/>
      <c r="E2" s="260"/>
      <c r="F2" s="260"/>
      <c r="G2" s="260"/>
      <c r="H2" s="261"/>
      <c r="I2" s="260"/>
      <c r="J2" s="260"/>
      <c r="K2" s="260"/>
      <c r="L2" s="260"/>
    </row>
    <row r="3" spans="1:61" s="258" customFormat="1" ht="20.100000000000001" customHeight="1">
      <c r="B3" s="263" t="s">
        <v>185</v>
      </c>
      <c r="C3" s="263"/>
      <c r="E3" s="260"/>
      <c r="F3" s="260"/>
      <c r="G3" s="260"/>
      <c r="H3" s="261"/>
      <c r="I3" s="260"/>
      <c r="J3" s="260"/>
      <c r="K3" s="260"/>
      <c r="L3" s="260"/>
    </row>
    <row r="4" spans="1:61" s="258" customFormat="1" ht="20.100000000000001" customHeight="1">
      <c r="B4" s="264" t="s">
        <v>192</v>
      </c>
      <c r="C4" s="264"/>
      <c r="E4" s="260"/>
      <c r="F4" s="260"/>
      <c r="G4" s="260"/>
      <c r="H4" s="261"/>
      <c r="I4" s="260"/>
      <c r="J4" s="260"/>
      <c r="K4" s="260"/>
      <c r="L4" s="260"/>
    </row>
    <row r="5" spans="1:61" s="258" customFormat="1" ht="20.100000000000001" customHeight="1" thickBot="1">
      <c r="D5" s="398"/>
      <c r="E5" s="260"/>
      <c r="F5" s="260"/>
      <c r="G5" s="260"/>
      <c r="H5" s="261"/>
      <c r="I5" s="260"/>
      <c r="J5" s="260"/>
      <c r="K5" s="260"/>
      <c r="L5" s="260"/>
    </row>
    <row r="6" spans="1:61" s="266" customFormat="1" ht="48" thickBot="1">
      <c r="B6" s="267" t="s">
        <v>30</v>
      </c>
      <c r="C6" s="268"/>
      <c r="D6" s="269" t="s">
        <v>30</v>
      </c>
      <c r="E6" s="270" t="s">
        <v>5</v>
      </c>
      <c r="F6" s="270" t="s">
        <v>6</v>
      </c>
      <c r="G6" s="270" t="s">
        <v>8</v>
      </c>
      <c r="H6" s="270" t="s">
        <v>9</v>
      </c>
      <c r="I6" s="270" t="s">
        <v>31</v>
      </c>
      <c r="J6" s="271" t="s">
        <v>32</v>
      </c>
    </row>
    <row r="7" spans="1:61" s="266" customFormat="1" ht="15">
      <c r="B7" s="416">
        <v>1</v>
      </c>
      <c r="D7" s="458">
        <f>B7</f>
        <v>1</v>
      </c>
      <c r="E7" s="417"/>
      <c r="F7" s="272"/>
      <c r="G7" s="459" t="e">
        <f>AVERAGE(E7:E9)</f>
        <v>#DIV/0!</v>
      </c>
      <c r="H7" s="273" t="e">
        <f>E7-$G$7</f>
        <v>#DIV/0!</v>
      </c>
      <c r="I7" s="460" t="e">
        <f>(G7-'Library - Standard Curve'!$C$43)/'Library - Standard Curve'!$C$41</f>
        <v>#DIV/0!</v>
      </c>
      <c r="J7" s="462" t="e">
        <f>10^I7</f>
        <v>#DIV/0!</v>
      </c>
    </row>
    <row r="8" spans="1:61" s="266" customFormat="1" ht="15">
      <c r="B8" s="399">
        <v>2</v>
      </c>
      <c r="D8" s="453"/>
      <c r="E8" s="417"/>
      <c r="F8" s="275"/>
      <c r="G8" s="454"/>
      <c r="H8" s="277" t="e">
        <f>E8-$G$7</f>
        <v>#DIV/0!</v>
      </c>
      <c r="I8" s="455"/>
      <c r="J8" s="457"/>
    </row>
    <row r="9" spans="1:61" s="278" customFormat="1" ht="15.75" thickBot="1">
      <c r="A9" s="266"/>
      <c r="B9" s="399">
        <v>3</v>
      </c>
      <c r="C9" s="266"/>
      <c r="D9" s="453"/>
      <c r="E9" s="417"/>
      <c r="F9" s="275"/>
      <c r="G9" s="454"/>
      <c r="H9" s="277" t="e">
        <f>E9-$G$7</f>
        <v>#DIV/0!</v>
      </c>
      <c r="I9" s="461"/>
      <c r="J9" s="457"/>
      <c r="K9" s="266"/>
      <c r="L9" s="266"/>
      <c r="M9" s="266"/>
      <c r="N9" s="266"/>
      <c r="O9" s="266"/>
      <c r="P9" s="266"/>
      <c r="Q9" s="266"/>
      <c r="R9" s="266"/>
      <c r="S9" s="266"/>
      <c r="T9" s="266"/>
      <c r="U9" s="266"/>
      <c r="V9" s="266"/>
      <c r="W9" s="266"/>
      <c r="X9" s="266"/>
      <c r="Y9" s="266"/>
      <c r="Z9" s="266"/>
      <c r="AA9" s="266"/>
      <c r="AB9" s="266"/>
      <c r="AC9" s="266"/>
      <c r="AD9" s="266"/>
      <c r="AE9" s="266"/>
      <c r="AF9" s="266"/>
      <c r="AG9" s="266"/>
      <c r="AH9" s="266"/>
      <c r="AI9" s="266"/>
      <c r="AJ9" s="266"/>
      <c r="AK9" s="266"/>
      <c r="AL9" s="266"/>
      <c r="AM9" s="266"/>
      <c r="AN9" s="266"/>
      <c r="AO9" s="266"/>
      <c r="AP9" s="266"/>
      <c r="AQ9" s="266"/>
      <c r="AR9" s="266"/>
      <c r="AS9" s="266"/>
      <c r="AT9" s="266"/>
      <c r="AU9" s="266"/>
      <c r="AV9" s="266"/>
      <c r="AW9" s="266"/>
      <c r="AX9" s="266"/>
      <c r="AY9" s="266"/>
      <c r="AZ9" s="266"/>
      <c r="BA9" s="266"/>
      <c r="BB9" s="266"/>
      <c r="BC9" s="266"/>
      <c r="BD9" s="266"/>
      <c r="BE9" s="266"/>
      <c r="BF9" s="266"/>
      <c r="BG9" s="266"/>
      <c r="BH9" s="266"/>
      <c r="BI9" s="266"/>
    </row>
    <row r="10" spans="1:61" s="266" customFormat="1" ht="15">
      <c r="B10" s="399">
        <v>4</v>
      </c>
      <c r="D10" s="453">
        <f>B8</f>
        <v>2</v>
      </c>
      <c r="E10" s="274"/>
      <c r="F10" s="275"/>
      <c r="G10" s="454" t="e">
        <f>AVERAGE(E10:E12)</f>
        <v>#DIV/0!</v>
      </c>
      <c r="H10" s="276" t="e">
        <f>E10-$G$10</f>
        <v>#DIV/0!</v>
      </c>
      <c r="I10" s="455" t="e">
        <f>(G10-'Library - Standard Curve'!$C$43)/'Library - Standard Curve'!$C$41</f>
        <v>#DIV/0!</v>
      </c>
      <c r="J10" s="456" t="e">
        <f>10^I10</f>
        <v>#DIV/0!</v>
      </c>
    </row>
    <row r="11" spans="1:61" s="266" customFormat="1" ht="15">
      <c r="B11" s="399">
        <v>5</v>
      </c>
      <c r="D11" s="453"/>
      <c r="E11" s="274"/>
      <c r="F11" s="275"/>
      <c r="G11" s="454"/>
      <c r="H11" s="276" t="e">
        <f>E11-$G$10</f>
        <v>#DIV/0!</v>
      </c>
      <c r="I11" s="455"/>
      <c r="J11" s="457"/>
      <c r="K11" s="279"/>
    </row>
    <row r="12" spans="1:61" s="278" customFormat="1" ht="15.75" thickBot="1">
      <c r="A12" s="266"/>
      <c r="B12" s="399">
        <v>6</v>
      </c>
      <c r="C12" s="266"/>
      <c r="D12" s="453"/>
      <c r="E12" s="274"/>
      <c r="F12" s="275"/>
      <c r="G12" s="454"/>
      <c r="H12" s="276" t="e">
        <f>E12-$G$10</f>
        <v>#DIV/0!</v>
      </c>
      <c r="I12" s="455"/>
      <c r="J12" s="457"/>
      <c r="K12" s="266"/>
      <c r="L12" s="266"/>
      <c r="M12" s="266"/>
      <c r="N12" s="266"/>
      <c r="O12" s="266"/>
      <c r="P12" s="266"/>
      <c r="Q12" s="266"/>
      <c r="R12" s="266"/>
      <c r="S12" s="266"/>
      <c r="T12" s="266"/>
      <c r="U12" s="266"/>
      <c r="V12" s="266"/>
      <c r="W12" s="266"/>
      <c r="X12" s="266"/>
      <c r="Y12" s="266"/>
      <c r="Z12" s="266"/>
      <c r="AA12" s="266"/>
      <c r="AB12" s="266"/>
      <c r="AC12" s="266"/>
      <c r="AD12" s="266"/>
      <c r="AE12" s="266"/>
      <c r="AF12" s="266"/>
      <c r="AG12" s="266"/>
      <c r="AH12" s="266"/>
      <c r="AI12" s="266"/>
      <c r="AJ12" s="266"/>
      <c r="AK12" s="266"/>
      <c r="AL12" s="266"/>
      <c r="AM12" s="266"/>
      <c r="AN12" s="266"/>
      <c r="AO12" s="266"/>
      <c r="AP12" s="266"/>
      <c r="AQ12" s="266"/>
      <c r="AR12" s="266"/>
      <c r="AS12" s="266"/>
      <c r="AT12" s="266"/>
      <c r="AU12" s="266"/>
      <c r="AV12" s="266"/>
      <c r="AW12" s="266"/>
      <c r="AX12" s="266"/>
      <c r="AY12" s="266"/>
      <c r="AZ12" s="266"/>
      <c r="BA12" s="266"/>
      <c r="BB12" s="266"/>
      <c r="BC12" s="266"/>
      <c r="BD12" s="266"/>
      <c r="BE12" s="266"/>
      <c r="BF12" s="266"/>
      <c r="BG12" s="266"/>
      <c r="BH12" s="266"/>
      <c r="BI12" s="266"/>
    </row>
    <row r="13" spans="1:61" s="266" customFormat="1" ht="15">
      <c r="B13" s="399">
        <v>7</v>
      </c>
      <c r="D13" s="453">
        <f>B9</f>
        <v>3</v>
      </c>
      <c r="E13" s="274"/>
      <c r="F13" s="275"/>
      <c r="G13" s="454" t="e">
        <f>AVERAGE(E13:E15)</f>
        <v>#DIV/0!</v>
      </c>
      <c r="H13" s="276" t="e">
        <f>E13-$G$13</f>
        <v>#DIV/0!</v>
      </c>
      <c r="I13" s="455" t="e">
        <f>(G13-'Library - Standard Curve'!$C$43)/'Library - Standard Curve'!$C$41</f>
        <v>#DIV/0!</v>
      </c>
      <c r="J13" s="456" t="e">
        <f>10^I13</f>
        <v>#DIV/0!</v>
      </c>
    </row>
    <row r="14" spans="1:61" s="266" customFormat="1" ht="15">
      <c r="B14" s="399">
        <v>8</v>
      </c>
      <c r="D14" s="453"/>
      <c r="E14" s="274"/>
      <c r="F14" s="275"/>
      <c r="G14" s="454"/>
      <c r="H14" s="276" t="e">
        <f>E14-$G$13</f>
        <v>#DIV/0!</v>
      </c>
      <c r="I14" s="455"/>
      <c r="J14" s="457"/>
    </row>
    <row r="15" spans="1:61" s="278" customFormat="1" ht="15.75" thickBot="1">
      <c r="A15" s="266"/>
      <c r="B15" s="399">
        <v>9</v>
      </c>
      <c r="C15" s="266"/>
      <c r="D15" s="453"/>
      <c r="E15" s="274"/>
      <c r="F15" s="275"/>
      <c r="G15" s="454"/>
      <c r="H15" s="276" t="e">
        <f>E15-$G$13</f>
        <v>#DIV/0!</v>
      </c>
      <c r="I15" s="455"/>
      <c r="J15" s="457"/>
      <c r="K15" s="266"/>
      <c r="L15" s="266"/>
      <c r="M15" s="266"/>
      <c r="N15" s="266"/>
      <c r="O15" s="266"/>
      <c r="P15" s="266"/>
      <c r="Q15" s="266"/>
      <c r="R15" s="266"/>
      <c r="S15" s="266"/>
      <c r="T15" s="266"/>
      <c r="U15" s="266"/>
      <c r="V15" s="266"/>
      <c r="W15" s="266"/>
      <c r="X15" s="266"/>
      <c r="Y15" s="266"/>
      <c r="Z15" s="266"/>
      <c r="AA15" s="266"/>
      <c r="AB15" s="266"/>
      <c r="AC15" s="266"/>
      <c r="AD15" s="266"/>
      <c r="AE15" s="266"/>
      <c r="AF15" s="266"/>
      <c r="AG15" s="266"/>
      <c r="AH15" s="266"/>
      <c r="AI15" s="266"/>
      <c r="AJ15" s="266"/>
      <c r="AK15" s="266"/>
      <c r="AL15" s="266"/>
      <c r="AM15" s="266"/>
      <c r="AN15" s="266"/>
      <c r="AO15" s="266"/>
      <c r="AP15" s="266"/>
      <c r="AQ15" s="266"/>
      <c r="AR15" s="266"/>
      <c r="AS15" s="266"/>
      <c r="AT15" s="266"/>
      <c r="AU15" s="266"/>
      <c r="AV15" s="266"/>
      <c r="AW15" s="266"/>
      <c r="AX15" s="266"/>
      <c r="AY15" s="266"/>
      <c r="AZ15" s="266"/>
      <c r="BA15" s="266"/>
      <c r="BB15" s="266"/>
      <c r="BC15" s="266"/>
      <c r="BD15" s="266"/>
      <c r="BE15" s="266"/>
      <c r="BF15" s="266"/>
      <c r="BG15" s="266"/>
      <c r="BH15" s="266"/>
      <c r="BI15" s="266"/>
    </row>
    <row r="16" spans="1:61" s="266" customFormat="1" ht="15">
      <c r="B16" s="399">
        <v>10</v>
      </c>
      <c r="D16" s="453">
        <f>B10</f>
        <v>4</v>
      </c>
      <c r="E16" s="274"/>
      <c r="F16" s="275"/>
      <c r="G16" s="454" t="e">
        <f>AVERAGE(E16:E18)</f>
        <v>#DIV/0!</v>
      </c>
      <c r="H16" s="276" t="e">
        <f>E16-$G$16</f>
        <v>#DIV/0!</v>
      </c>
      <c r="I16" s="455" t="e">
        <f>(G16-'Library - Standard Curve'!$C$43)/'Library - Standard Curve'!$C$41</f>
        <v>#DIV/0!</v>
      </c>
      <c r="J16" s="456" t="e">
        <f>10^I16</f>
        <v>#DIV/0!</v>
      </c>
    </row>
    <row r="17" spans="1:61" s="266" customFormat="1" ht="15">
      <c r="B17" s="399">
        <v>11</v>
      </c>
      <c r="D17" s="453"/>
      <c r="E17" s="274"/>
      <c r="F17" s="275"/>
      <c r="G17" s="454"/>
      <c r="H17" s="276" t="e">
        <f>E17-$G$16</f>
        <v>#DIV/0!</v>
      </c>
      <c r="I17" s="455"/>
      <c r="J17" s="457"/>
    </row>
    <row r="18" spans="1:61" s="278" customFormat="1" ht="15.75" thickBot="1">
      <c r="A18" s="266"/>
      <c r="B18" s="399">
        <v>12</v>
      </c>
      <c r="C18" s="266"/>
      <c r="D18" s="453"/>
      <c r="E18" s="274"/>
      <c r="F18" s="275"/>
      <c r="G18" s="454"/>
      <c r="H18" s="276" t="e">
        <f>E18-$G$16</f>
        <v>#DIV/0!</v>
      </c>
      <c r="I18" s="455"/>
      <c r="J18" s="457"/>
      <c r="K18" s="266"/>
      <c r="L18" s="266"/>
      <c r="M18" s="266"/>
      <c r="N18" s="266"/>
      <c r="O18" s="266"/>
      <c r="P18" s="266"/>
      <c r="Q18" s="266"/>
      <c r="R18" s="266"/>
      <c r="S18" s="266"/>
      <c r="T18" s="266"/>
      <c r="U18" s="266"/>
      <c r="V18" s="266"/>
      <c r="W18" s="266"/>
      <c r="X18" s="266"/>
      <c r="Y18" s="266"/>
      <c r="Z18" s="266"/>
      <c r="AA18" s="266"/>
      <c r="AB18" s="266"/>
      <c r="AC18" s="266"/>
      <c r="AD18" s="266"/>
      <c r="AE18" s="266"/>
      <c r="AF18" s="266"/>
      <c r="AG18" s="266"/>
      <c r="AH18" s="266"/>
      <c r="AI18" s="266"/>
      <c r="AJ18" s="266"/>
      <c r="AK18" s="266"/>
      <c r="AL18" s="266"/>
      <c r="AM18" s="266"/>
      <c r="AN18" s="266"/>
      <c r="AO18" s="266"/>
      <c r="AP18" s="266"/>
      <c r="AQ18" s="266"/>
      <c r="AR18" s="266"/>
      <c r="AS18" s="266"/>
      <c r="AT18" s="266"/>
      <c r="AU18" s="266"/>
      <c r="AV18" s="266"/>
      <c r="AW18" s="266"/>
      <c r="AX18" s="266"/>
      <c r="AY18" s="266"/>
      <c r="AZ18" s="266"/>
      <c r="BA18" s="266"/>
      <c r="BB18" s="266"/>
      <c r="BC18" s="266"/>
      <c r="BD18" s="266"/>
      <c r="BE18" s="266"/>
      <c r="BF18" s="266"/>
      <c r="BG18" s="266"/>
      <c r="BH18" s="266"/>
      <c r="BI18" s="266"/>
    </row>
    <row r="19" spans="1:61" s="266" customFormat="1" ht="15">
      <c r="B19" s="399">
        <v>13</v>
      </c>
      <c r="D19" s="453">
        <f>B11</f>
        <v>5</v>
      </c>
      <c r="E19" s="274"/>
      <c r="F19" s="275"/>
      <c r="G19" s="454" t="e">
        <f>AVERAGE(E19:E21)</f>
        <v>#DIV/0!</v>
      </c>
      <c r="H19" s="276" t="e">
        <f>E19-$G$19</f>
        <v>#DIV/0!</v>
      </c>
      <c r="I19" s="455" t="e">
        <f>(G19-'Library - Standard Curve'!$C$43)/'Library - Standard Curve'!$C$41</f>
        <v>#DIV/0!</v>
      </c>
      <c r="J19" s="456" t="e">
        <f>10^I19</f>
        <v>#DIV/0!</v>
      </c>
    </row>
    <row r="20" spans="1:61" s="266" customFormat="1" ht="15">
      <c r="B20" s="399">
        <v>14</v>
      </c>
      <c r="D20" s="453"/>
      <c r="E20" s="274"/>
      <c r="F20" s="275"/>
      <c r="G20" s="454"/>
      <c r="H20" s="276" t="e">
        <f>E20-$G$19</f>
        <v>#DIV/0!</v>
      </c>
      <c r="I20" s="455"/>
      <c r="J20" s="457"/>
    </row>
    <row r="21" spans="1:61" s="278" customFormat="1" ht="15.75" thickBot="1">
      <c r="A21" s="266"/>
      <c r="B21" s="399">
        <v>15</v>
      </c>
      <c r="C21" s="266"/>
      <c r="D21" s="453"/>
      <c r="E21" s="274"/>
      <c r="F21" s="275"/>
      <c r="G21" s="454"/>
      <c r="H21" s="276" t="e">
        <f>E21-$G$19</f>
        <v>#DIV/0!</v>
      </c>
      <c r="I21" s="455"/>
      <c r="J21" s="457"/>
      <c r="K21" s="266"/>
      <c r="L21" s="266"/>
      <c r="M21" s="266"/>
      <c r="N21" s="266"/>
      <c r="O21" s="266"/>
      <c r="P21" s="266"/>
      <c r="Q21" s="266"/>
      <c r="R21" s="266"/>
      <c r="S21" s="266"/>
      <c r="T21" s="266"/>
      <c r="U21" s="266"/>
      <c r="V21" s="266"/>
      <c r="W21" s="266"/>
      <c r="X21" s="266"/>
      <c r="Y21" s="266"/>
      <c r="Z21" s="266"/>
      <c r="AA21" s="266"/>
      <c r="AB21" s="266"/>
      <c r="AC21" s="266"/>
      <c r="AD21" s="266"/>
      <c r="AE21" s="266"/>
      <c r="AF21" s="266"/>
      <c r="AG21" s="266"/>
      <c r="AH21" s="266"/>
      <c r="AI21" s="266"/>
      <c r="AJ21" s="266"/>
      <c r="AK21" s="266"/>
      <c r="AL21" s="266"/>
      <c r="AM21" s="266"/>
      <c r="AN21" s="266"/>
      <c r="AO21" s="266"/>
      <c r="AP21" s="266"/>
      <c r="AQ21" s="266"/>
      <c r="AR21" s="266"/>
      <c r="AS21" s="266"/>
      <c r="AT21" s="266"/>
      <c r="AU21" s="266"/>
      <c r="AV21" s="266"/>
      <c r="AW21" s="266"/>
      <c r="AX21" s="266"/>
      <c r="AY21" s="266"/>
      <c r="AZ21" s="266"/>
      <c r="BA21" s="266"/>
      <c r="BB21" s="266"/>
      <c r="BC21" s="266"/>
      <c r="BD21" s="266"/>
      <c r="BE21" s="266"/>
      <c r="BF21" s="266"/>
      <c r="BG21" s="266"/>
      <c r="BH21" s="266"/>
      <c r="BI21" s="266"/>
    </row>
    <row r="22" spans="1:61" s="266" customFormat="1" ht="15">
      <c r="B22" s="399">
        <v>16</v>
      </c>
      <c r="D22" s="453">
        <f>B12</f>
        <v>6</v>
      </c>
      <c r="E22" s="274"/>
      <c r="F22" s="275"/>
      <c r="G22" s="454" t="e">
        <f>AVERAGE(E22:E24)</f>
        <v>#DIV/0!</v>
      </c>
      <c r="H22" s="276" t="e">
        <f>E22-$G$22</f>
        <v>#DIV/0!</v>
      </c>
      <c r="I22" s="455" t="e">
        <f>(G22-'Library - Standard Curve'!$C$43)/'Library - Standard Curve'!$C$41</f>
        <v>#DIV/0!</v>
      </c>
      <c r="J22" s="456" t="e">
        <f>10^I22</f>
        <v>#DIV/0!</v>
      </c>
    </row>
    <row r="23" spans="1:61" s="266" customFormat="1" ht="15">
      <c r="B23" s="399">
        <v>17</v>
      </c>
      <c r="D23" s="453"/>
      <c r="E23" s="274"/>
      <c r="F23" s="275"/>
      <c r="G23" s="454"/>
      <c r="H23" s="276" t="e">
        <f>E23-$G$22</f>
        <v>#DIV/0!</v>
      </c>
      <c r="I23" s="455"/>
      <c r="J23" s="457"/>
    </row>
    <row r="24" spans="1:61" s="280" customFormat="1" ht="15.75" thickBot="1">
      <c r="A24" s="266"/>
      <c r="B24" s="399">
        <v>18</v>
      </c>
      <c r="C24" s="266"/>
      <c r="D24" s="453"/>
      <c r="E24" s="274"/>
      <c r="F24" s="275"/>
      <c r="G24" s="454"/>
      <c r="H24" s="276" t="e">
        <f>E24-$G$22</f>
        <v>#DIV/0!</v>
      </c>
      <c r="I24" s="455"/>
      <c r="J24" s="457"/>
      <c r="K24" s="266"/>
      <c r="L24" s="266"/>
      <c r="M24" s="266"/>
      <c r="N24" s="266"/>
      <c r="O24" s="266"/>
      <c r="P24" s="266"/>
      <c r="Q24" s="266"/>
      <c r="R24" s="266"/>
      <c r="S24" s="266"/>
      <c r="T24" s="266"/>
      <c r="U24" s="266"/>
      <c r="V24" s="266"/>
      <c r="W24" s="266"/>
      <c r="X24" s="266"/>
      <c r="Y24" s="266"/>
      <c r="Z24" s="266"/>
      <c r="AA24" s="266"/>
      <c r="AB24" s="266"/>
      <c r="AC24" s="266"/>
      <c r="AD24" s="266"/>
      <c r="AE24" s="266"/>
      <c r="AF24" s="266"/>
      <c r="AG24" s="266"/>
      <c r="AH24" s="266"/>
      <c r="AI24" s="266"/>
      <c r="AJ24" s="266"/>
      <c r="AK24" s="266"/>
      <c r="AL24" s="266"/>
      <c r="AM24" s="266"/>
      <c r="AN24" s="266"/>
      <c r="AO24" s="266"/>
      <c r="AP24" s="266"/>
      <c r="AQ24" s="266"/>
      <c r="AR24" s="266"/>
      <c r="AS24" s="266"/>
      <c r="AT24" s="266"/>
      <c r="AU24" s="266"/>
      <c r="AV24" s="266"/>
      <c r="AW24" s="266"/>
      <c r="AX24" s="266"/>
      <c r="AY24" s="266"/>
      <c r="AZ24" s="266"/>
      <c r="BA24" s="266"/>
      <c r="BB24" s="266"/>
      <c r="BC24" s="266"/>
      <c r="BD24" s="266"/>
      <c r="BE24" s="266"/>
      <c r="BF24" s="266"/>
      <c r="BG24" s="266"/>
      <c r="BH24" s="266"/>
      <c r="BI24" s="266"/>
    </row>
    <row r="25" spans="1:61" s="266" customFormat="1" ht="15">
      <c r="B25" s="399">
        <v>19</v>
      </c>
      <c r="D25" s="463">
        <f>B13</f>
        <v>7</v>
      </c>
      <c r="E25" s="274"/>
      <c r="F25" s="275"/>
      <c r="G25" s="454" t="e">
        <f>AVERAGE(E25:E27)</f>
        <v>#DIV/0!</v>
      </c>
      <c r="H25" s="276" t="e">
        <f>E25-$G$25</f>
        <v>#DIV/0!</v>
      </c>
      <c r="I25" s="455" t="e">
        <f>(G25-'Library - Standard Curve'!$C$43)/'Library - Standard Curve'!$C$41</f>
        <v>#DIV/0!</v>
      </c>
      <c r="J25" s="456" t="e">
        <f>10^I25</f>
        <v>#DIV/0!</v>
      </c>
    </row>
    <row r="26" spans="1:61" s="266" customFormat="1" ht="15">
      <c r="B26" s="399">
        <v>20</v>
      </c>
      <c r="D26" s="453"/>
      <c r="E26" s="274"/>
      <c r="F26" s="275"/>
      <c r="G26" s="454"/>
      <c r="H26" s="276" t="e">
        <f>E26-$G$25</f>
        <v>#DIV/0!</v>
      </c>
      <c r="I26" s="455"/>
      <c r="J26" s="457"/>
    </row>
    <row r="27" spans="1:61" s="278" customFormat="1" ht="15.75" thickBot="1">
      <c r="A27" s="266"/>
      <c r="B27" s="399">
        <v>21</v>
      </c>
      <c r="C27" s="266"/>
      <c r="D27" s="453"/>
      <c r="E27" s="274"/>
      <c r="F27" s="275"/>
      <c r="G27" s="454"/>
      <c r="H27" s="276" t="e">
        <f>E27-$G$25</f>
        <v>#DIV/0!</v>
      </c>
      <c r="I27" s="455"/>
      <c r="J27" s="457"/>
      <c r="K27" s="266"/>
      <c r="L27" s="266"/>
      <c r="M27" s="266"/>
      <c r="N27" s="266"/>
      <c r="O27" s="266"/>
      <c r="P27" s="266"/>
      <c r="Q27" s="266"/>
      <c r="R27" s="266"/>
      <c r="S27" s="266"/>
      <c r="T27" s="266"/>
      <c r="U27" s="266"/>
      <c r="V27" s="266"/>
      <c r="W27" s="266"/>
      <c r="X27" s="266"/>
      <c r="Y27" s="266"/>
      <c r="Z27" s="266"/>
      <c r="AA27" s="266"/>
      <c r="AB27" s="266"/>
      <c r="AC27" s="266"/>
      <c r="AD27" s="266"/>
      <c r="AE27" s="266"/>
      <c r="AF27" s="266"/>
      <c r="AG27" s="266"/>
      <c r="AH27" s="266"/>
      <c r="AI27" s="266"/>
      <c r="AJ27" s="266"/>
      <c r="AK27" s="266"/>
      <c r="AL27" s="266"/>
      <c r="AM27" s="266"/>
      <c r="AN27" s="266"/>
      <c r="AO27" s="266"/>
      <c r="AP27" s="266"/>
      <c r="AQ27" s="266"/>
      <c r="AR27" s="266"/>
      <c r="AS27" s="266"/>
      <c r="AT27" s="266"/>
      <c r="AU27" s="266"/>
      <c r="AV27" s="266"/>
      <c r="AW27" s="266"/>
      <c r="AX27" s="266"/>
      <c r="AY27" s="266"/>
      <c r="AZ27" s="266"/>
      <c r="BA27" s="266"/>
      <c r="BB27" s="266"/>
      <c r="BC27" s="266"/>
      <c r="BD27" s="266"/>
      <c r="BE27" s="266"/>
      <c r="BF27" s="266"/>
      <c r="BG27" s="266"/>
      <c r="BH27" s="266"/>
      <c r="BI27" s="266"/>
    </row>
    <row r="28" spans="1:61" s="266" customFormat="1" ht="15">
      <c r="B28" s="399">
        <v>22</v>
      </c>
      <c r="D28" s="463">
        <f>B14</f>
        <v>8</v>
      </c>
      <c r="E28" s="274"/>
      <c r="F28" s="275"/>
      <c r="G28" s="454" t="e">
        <f>AVERAGE(E28:E30)</f>
        <v>#DIV/0!</v>
      </c>
      <c r="H28" s="276" t="e">
        <f>E28-$G$28</f>
        <v>#DIV/0!</v>
      </c>
      <c r="I28" s="455" t="e">
        <f>(G28-'Library - Standard Curve'!$C$43)/'Library - Standard Curve'!$C$41</f>
        <v>#DIV/0!</v>
      </c>
      <c r="J28" s="456" t="e">
        <f>10^I28</f>
        <v>#DIV/0!</v>
      </c>
    </row>
    <row r="29" spans="1:61" s="266" customFormat="1" ht="15">
      <c r="B29" s="399">
        <v>23</v>
      </c>
      <c r="D29" s="453"/>
      <c r="E29" s="274"/>
      <c r="F29" s="275"/>
      <c r="G29" s="454"/>
      <c r="H29" s="276" t="e">
        <f>E29-$G$28</f>
        <v>#DIV/0!</v>
      </c>
      <c r="I29" s="455"/>
      <c r="J29" s="457"/>
    </row>
    <row r="30" spans="1:61" s="266" customFormat="1" ht="15">
      <c r="B30" s="399">
        <v>24</v>
      </c>
      <c r="D30" s="453"/>
      <c r="E30" s="274"/>
      <c r="F30" s="275"/>
      <c r="G30" s="454"/>
      <c r="H30" s="276" t="e">
        <f>E30-$G$28</f>
        <v>#DIV/0!</v>
      </c>
      <c r="I30" s="455"/>
      <c r="J30" s="457"/>
    </row>
    <row r="31" spans="1:61" s="67" customFormat="1" ht="15">
      <c r="A31" s="266"/>
      <c r="B31" s="399">
        <v>25</v>
      </c>
      <c r="D31" s="463">
        <f>B15</f>
        <v>9</v>
      </c>
      <c r="E31" s="274"/>
      <c r="F31" s="19"/>
      <c r="G31" s="464" t="e">
        <f>AVERAGE(E31:E33)</f>
        <v>#DIV/0!</v>
      </c>
      <c r="H31" s="276" t="e">
        <f>E31-$G$31</f>
        <v>#DIV/0!</v>
      </c>
      <c r="I31" s="455" t="e">
        <f>(G31-'Library - Standard Curve'!$C$43)/'Library - Standard Curve'!$C$41</f>
        <v>#DIV/0!</v>
      </c>
      <c r="J31" s="456" t="e">
        <f>10^I31</f>
        <v>#DIV/0!</v>
      </c>
      <c r="K31" s="68"/>
    </row>
    <row r="32" spans="1:61" s="266" customFormat="1" ht="15">
      <c r="B32" s="399">
        <v>26</v>
      </c>
      <c r="D32" s="453"/>
      <c r="E32" s="274"/>
      <c r="F32" s="275"/>
      <c r="G32" s="464"/>
      <c r="H32" s="276" t="e">
        <f>E32-$G$31</f>
        <v>#DIV/0!</v>
      </c>
      <c r="I32" s="455"/>
      <c r="J32" s="457"/>
    </row>
    <row r="33" spans="1:61" s="278" customFormat="1" ht="15.75" thickBot="1">
      <c r="A33" s="266"/>
      <c r="B33" s="399">
        <v>27</v>
      </c>
      <c r="C33" s="266"/>
      <c r="D33" s="453"/>
      <c r="E33" s="274"/>
      <c r="F33" s="275"/>
      <c r="G33" s="464"/>
      <c r="H33" s="276" t="e">
        <f>E33-$G$31</f>
        <v>#DIV/0!</v>
      </c>
      <c r="I33" s="455"/>
      <c r="J33" s="457"/>
      <c r="K33" s="266"/>
      <c r="L33" s="266"/>
      <c r="M33" s="266"/>
      <c r="N33" s="266"/>
      <c r="O33" s="266"/>
      <c r="P33" s="266"/>
      <c r="Q33" s="266"/>
      <c r="R33" s="266"/>
      <c r="S33" s="266"/>
      <c r="T33" s="266"/>
      <c r="U33" s="266"/>
      <c r="V33" s="266"/>
      <c r="W33" s="266"/>
      <c r="X33" s="266"/>
      <c r="Y33" s="266"/>
      <c r="Z33" s="266"/>
      <c r="AA33" s="266"/>
      <c r="AB33" s="266"/>
      <c r="AC33" s="266"/>
      <c r="AD33" s="266"/>
      <c r="AE33" s="266"/>
      <c r="AF33" s="266"/>
      <c r="AG33" s="266"/>
      <c r="AH33" s="266"/>
      <c r="AI33" s="266"/>
      <c r="AJ33" s="266"/>
      <c r="AK33" s="266"/>
      <c r="AL33" s="266"/>
      <c r="AM33" s="266"/>
      <c r="AN33" s="266"/>
      <c r="AO33" s="266"/>
      <c r="AP33" s="266"/>
      <c r="AQ33" s="266"/>
      <c r="AR33" s="266"/>
      <c r="AS33" s="266"/>
      <c r="AT33" s="266"/>
      <c r="AU33" s="266"/>
      <c r="AV33" s="266"/>
      <c r="AW33" s="266"/>
      <c r="AX33" s="266"/>
      <c r="AY33" s="266"/>
      <c r="AZ33" s="266"/>
      <c r="BA33" s="266"/>
      <c r="BB33" s="266"/>
      <c r="BC33" s="266"/>
      <c r="BD33" s="266"/>
      <c r="BE33" s="266"/>
      <c r="BF33" s="266"/>
      <c r="BG33" s="266"/>
      <c r="BH33" s="266"/>
      <c r="BI33" s="266"/>
    </row>
    <row r="34" spans="1:61" s="266" customFormat="1" ht="15">
      <c r="B34" s="399">
        <v>28</v>
      </c>
      <c r="D34" s="453">
        <f>B16</f>
        <v>10</v>
      </c>
      <c r="E34" s="274"/>
      <c r="F34" s="275"/>
      <c r="G34" s="454" t="e">
        <f>AVERAGE(E34:E36)</f>
        <v>#DIV/0!</v>
      </c>
      <c r="H34" s="276" t="e">
        <f>E34-$G$34</f>
        <v>#DIV/0!</v>
      </c>
      <c r="I34" s="455" t="e">
        <f>(G34-'Library - Standard Curve'!$C$43)/'Library - Standard Curve'!$C$41</f>
        <v>#DIV/0!</v>
      </c>
      <c r="J34" s="456" t="e">
        <f>10^I34</f>
        <v>#DIV/0!</v>
      </c>
    </row>
    <row r="35" spans="1:61" s="266" customFormat="1" ht="15">
      <c r="B35" s="399">
        <v>29</v>
      </c>
      <c r="D35" s="453"/>
      <c r="E35" s="274"/>
      <c r="F35" s="275"/>
      <c r="G35" s="454"/>
      <c r="H35" s="276" t="e">
        <f>E35-$G$34</f>
        <v>#DIV/0!</v>
      </c>
      <c r="I35" s="455"/>
      <c r="J35" s="457"/>
    </row>
    <row r="36" spans="1:61" s="278" customFormat="1" ht="15.75" thickBot="1">
      <c r="A36" s="266"/>
      <c r="B36" s="399">
        <v>30</v>
      </c>
      <c r="C36" s="266"/>
      <c r="D36" s="453"/>
      <c r="E36" s="274"/>
      <c r="F36" s="275"/>
      <c r="G36" s="454"/>
      <c r="H36" s="276" t="e">
        <f>E36-$G$34</f>
        <v>#DIV/0!</v>
      </c>
      <c r="I36" s="455"/>
      <c r="J36" s="457"/>
      <c r="K36" s="266"/>
      <c r="L36" s="266"/>
      <c r="M36" s="266"/>
      <c r="N36" s="266"/>
      <c r="O36" s="266"/>
      <c r="P36" s="266"/>
      <c r="Q36" s="266"/>
      <c r="R36" s="266"/>
      <c r="S36" s="266"/>
      <c r="T36" s="266"/>
      <c r="U36" s="266"/>
      <c r="V36" s="266"/>
      <c r="W36" s="266"/>
      <c r="X36" s="266"/>
      <c r="Y36" s="266"/>
      <c r="Z36" s="266"/>
      <c r="AA36" s="266"/>
      <c r="AB36" s="266"/>
      <c r="AC36" s="266"/>
      <c r="AD36" s="266"/>
      <c r="AE36" s="266"/>
      <c r="AF36" s="266"/>
      <c r="AG36" s="266"/>
      <c r="AH36" s="266"/>
      <c r="AI36" s="266"/>
      <c r="AJ36" s="266"/>
      <c r="AK36" s="266"/>
      <c r="AL36" s="266"/>
      <c r="AM36" s="266"/>
      <c r="AN36" s="266"/>
      <c r="AO36" s="266"/>
      <c r="AP36" s="266"/>
      <c r="AQ36" s="266"/>
      <c r="AR36" s="266"/>
      <c r="AS36" s="266"/>
      <c r="AT36" s="266"/>
      <c r="AU36" s="266"/>
      <c r="AV36" s="266"/>
      <c r="AW36" s="266"/>
      <c r="AX36" s="266"/>
      <c r="AY36" s="266"/>
      <c r="AZ36" s="266"/>
      <c r="BA36" s="266"/>
      <c r="BB36" s="266"/>
      <c r="BC36" s="266"/>
      <c r="BD36" s="266"/>
      <c r="BE36" s="266"/>
      <c r="BF36" s="266"/>
      <c r="BG36" s="266"/>
      <c r="BH36" s="266"/>
      <c r="BI36" s="266"/>
    </row>
    <row r="37" spans="1:61" s="69" customFormat="1" ht="15">
      <c r="A37" s="266"/>
      <c r="B37" s="399">
        <v>31</v>
      </c>
      <c r="C37" s="67"/>
      <c r="D37" s="453">
        <f>B17</f>
        <v>11</v>
      </c>
      <c r="E37" s="274"/>
      <c r="F37" s="19"/>
      <c r="G37" s="464" t="e">
        <f>AVERAGE(E37:E39)</f>
        <v>#DIV/0!</v>
      </c>
      <c r="H37" s="276" t="e">
        <f>E37-$G$37</f>
        <v>#DIV/0!</v>
      </c>
      <c r="I37" s="455" t="e">
        <f>(G37-'Library - Standard Curve'!$C$43)/'Library - Standard Curve'!$C$41</f>
        <v>#DIV/0!</v>
      </c>
      <c r="J37" s="456" t="e">
        <f>10^I37</f>
        <v>#DIV/0!</v>
      </c>
      <c r="K37" s="68"/>
      <c r="L37" s="67"/>
      <c r="M37" s="67"/>
      <c r="N37" s="67"/>
      <c r="O37" s="67"/>
      <c r="P37" s="67"/>
      <c r="Q37" s="67"/>
      <c r="R37" s="67"/>
      <c r="S37" s="67"/>
      <c r="T37" s="67"/>
      <c r="U37" s="67"/>
      <c r="V37" s="67"/>
      <c r="W37" s="67"/>
      <c r="X37" s="67"/>
      <c r="Y37" s="67"/>
      <c r="Z37" s="67"/>
      <c r="AA37" s="67"/>
      <c r="AB37" s="67"/>
      <c r="AC37" s="67"/>
      <c r="AD37" s="67"/>
      <c r="AE37" s="67"/>
      <c r="AF37" s="67"/>
      <c r="AG37" s="67"/>
      <c r="AH37" s="67"/>
      <c r="AI37" s="67"/>
      <c r="AJ37" s="67"/>
      <c r="AK37" s="67"/>
      <c r="AL37" s="67"/>
      <c r="AM37" s="67"/>
      <c r="AN37" s="67"/>
      <c r="AO37" s="67"/>
      <c r="AP37" s="67"/>
      <c r="AQ37" s="67"/>
      <c r="AR37" s="67"/>
      <c r="AS37" s="67"/>
      <c r="AT37" s="67"/>
      <c r="AU37" s="67"/>
      <c r="AV37" s="67"/>
      <c r="AW37" s="67"/>
      <c r="AX37" s="67"/>
      <c r="AY37" s="67"/>
      <c r="AZ37" s="67"/>
      <c r="BA37" s="67"/>
      <c r="BB37" s="67"/>
      <c r="BC37" s="67"/>
      <c r="BD37" s="67"/>
      <c r="BE37" s="67"/>
      <c r="BF37" s="67"/>
      <c r="BG37" s="67"/>
      <c r="BH37" s="67"/>
      <c r="BI37" s="67"/>
    </row>
    <row r="38" spans="1:61" s="266" customFormat="1" ht="15">
      <c r="B38" s="399">
        <v>32</v>
      </c>
      <c r="D38" s="453"/>
      <c r="E38" s="274"/>
      <c r="F38" s="275"/>
      <c r="G38" s="464"/>
      <c r="H38" s="276" t="e">
        <f>E38-$G$37</f>
        <v>#DIV/0!</v>
      </c>
      <c r="I38" s="455"/>
      <c r="J38" s="457"/>
    </row>
    <row r="39" spans="1:61" s="278" customFormat="1" ht="15.75" thickBot="1">
      <c r="A39" s="266"/>
      <c r="B39" s="399">
        <v>33</v>
      </c>
      <c r="C39" s="266"/>
      <c r="D39" s="453"/>
      <c r="E39" s="274"/>
      <c r="F39" s="275"/>
      <c r="G39" s="464"/>
      <c r="H39" s="276" t="e">
        <f>E39-$G$37</f>
        <v>#DIV/0!</v>
      </c>
      <c r="I39" s="455"/>
      <c r="J39" s="457"/>
      <c r="K39" s="266"/>
      <c r="L39" s="266"/>
      <c r="M39" s="266"/>
      <c r="N39" s="266"/>
      <c r="O39" s="266"/>
      <c r="P39" s="266"/>
      <c r="Q39" s="266"/>
      <c r="R39" s="266"/>
      <c r="S39" s="266"/>
      <c r="T39" s="266"/>
      <c r="U39" s="266"/>
      <c r="V39" s="266"/>
      <c r="W39" s="266"/>
      <c r="X39" s="266"/>
      <c r="Y39" s="266"/>
      <c r="Z39" s="266"/>
      <c r="AA39" s="266"/>
      <c r="AB39" s="266"/>
      <c r="AC39" s="266"/>
      <c r="AD39" s="266"/>
      <c r="AE39" s="266"/>
      <c r="AF39" s="266"/>
      <c r="AG39" s="266"/>
      <c r="AH39" s="266"/>
      <c r="AI39" s="266"/>
      <c r="AJ39" s="266"/>
      <c r="AK39" s="266"/>
      <c r="AL39" s="266"/>
      <c r="AM39" s="266"/>
      <c r="AN39" s="266"/>
      <c r="AO39" s="266"/>
      <c r="AP39" s="266"/>
      <c r="AQ39" s="266"/>
      <c r="AR39" s="266"/>
      <c r="AS39" s="266"/>
      <c r="AT39" s="266"/>
      <c r="AU39" s="266"/>
      <c r="AV39" s="266"/>
      <c r="AW39" s="266"/>
      <c r="AX39" s="266"/>
      <c r="AY39" s="266"/>
      <c r="AZ39" s="266"/>
      <c r="BA39" s="266"/>
      <c r="BB39" s="266"/>
      <c r="BC39" s="266"/>
      <c r="BD39" s="266"/>
      <c r="BE39" s="266"/>
      <c r="BF39" s="266"/>
      <c r="BG39" s="266"/>
      <c r="BH39" s="266"/>
      <c r="BI39" s="266"/>
    </row>
    <row r="40" spans="1:61" s="266" customFormat="1" ht="15">
      <c r="B40" s="399">
        <v>34</v>
      </c>
      <c r="D40" s="463">
        <f>B18</f>
        <v>12</v>
      </c>
      <c r="E40" s="274"/>
      <c r="F40" s="275"/>
      <c r="G40" s="454" t="e">
        <f>AVERAGE(E40:E42)</f>
        <v>#DIV/0!</v>
      </c>
      <c r="H40" s="276" t="e">
        <f>E40-$G$40</f>
        <v>#DIV/0!</v>
      </c>
      <c r="I40" s="455" t="e">
        <f>(G40-'Library - Standard Curve'!$C$43)/'Library - Standard Curve'!$C$41</f>
        <v>#DIV/0!</v>
      </c>
      <c r="J40" s="456" t="e">
        <f>10^I40</f>
        <v>#DIV/0!</v>
      </c>
    </row>
    <row r="41" spans="1:61" s="266" customFormat="1" ht="15">
      <c r="B41" s="399">
        <v>35</v>
      </c>
      <c r="D41" s="453"/>
      <c r="E41" s="274"/>
      <c r="F41" s="275"/>
      <c r="G41" s="454"/>
      <c r="H41" s="276" t="e">
        <f>E41-$G$40</f>
        <v>#DIV/0!</v>
      </c>
      <c r="I41" s="455"/>
      <c r="J41" s="457"/>
    </row>
    <row r="42" spans="1:61" s="278" customFormat="1" ht="15.75" thickBot="1">
      <c r="A42" s="266"/>
      <c r="B42" s="399">
        <v>36</v>
      </c>
      <c r="C42" s="266"/>
      <c r="D42" s="453"/>
      <c r="E42" s="274"/>
      <c r="F42" s="275"/>
      <c r="G42" s="454"/>
      <c r="H42" s="276" t="e">
        <f>E42-$G$40</f>
        <v>#DIV/0!</v>
      </c>
      <c r="I42" s="455"/>
      <c r="J42" s="457"/>
      <c r="K42" s="266"/>
      <c r="L42" s="266"/>
      <c r="M42" s="266"/>
      <c r="N42" s="266"/>
      <c r="O42" s="266"/>
      <c r="P42" s="266"/>
      <c r="Q42" s="266"/>
      <c r="R42" s="266"/>
      <c r="S42" s="266"/>
      <c r="T42" s="266"/>
      <c r="U42" s="266"/>
      <c r="V42" s="266"/>
      <c r="W42" s="266"/>
      <c r="X42" s="266"/>
      <c r="Y42" s="266"/>
      <c r="Z42" s="266"/>
      <c r="AA42" s="266"/>
      <c r="AB42" s="266"/>
      <c r="AC42" s="266"/>
      <c r="AD42" s="266"/>
      <c r="AE42" s="266"/>
      <c r="AF42" s="266"/>
      <c r="AG42" s="266"/>
      <c r="AH42" s="266"/>
      <c r="AI42" s="266"/>
      <c r="AJ42" s="266"/>
      <c r="AK42" s="266"/>
      <c r="AL42" s="266"/>
      <c r="AM42" s="266"/>
      <c r="AN42" s="266"/>
      <c r="AO42" s="266"/>
      <c r="AP42" s="266"/>
      <c r="AQ42" s="266"/>
      <c r="AR42" s="266"/>
      <c r="AS42" s="266"/>
      <c r="AT42" s="266"/>
      <c r="AU42" s="266"/>
      <c r="AV42" s="266"/>
      <c r="AW42" s="266"/>
      <c r="AX42" s="266"/>
      <c r="AY42" s="266"/>
      <c r="AZ42" s="266"/>
      <c r="BA42" s="266"/>
      <c r="BB42" s="266"/>
      <c r="BC42" s="266"/>
      <c r="BD42" s="266"/>
      <c r="BE42" s="266"/>
      <c r="BF42" s="266"/>
      <c r="BG42" s="266"/>
      <c r="BH42" s="266"/>
      <c r="BI42" s="266"/>
    </row>
    <row r="43" spans="1:61" s="266" customFormat="1" ht="15">
      <c r="B43" s="399">
        <v>37</v>
      </c>
      <c r="D43" s="453">
        <f>B19</f>
        <v>13</v>
      </c>
      <c r="E43" s="274"/>
      <c r="F43" s="275"/>
      <c r="G43" s="454" t="e">
        <f>AVERAGE(E43:E45)</f>
        <v>#DIV/0!</v>
      </c>
      <c r="H43" s="276" t="e">
        <f>E43-$G$43</f>
        <v>#DIV/0!</v>
      </c>
      <c r="I43" s="455" t="e">
        <f>(G43-'Library - Standard Curve'!$C$43)/'Library - Standard Curve'!$C$41</f>
        <v>#DIV/0!</v>
      </c>
      <c r="J43" s="456" t="e">
        <f>10^I43</f>
        <v>#DIV/0!</v>
      </c>
    </row>
    <row r="44" spans="1:61" s="266" customFormat="1" ht="15">
      <c r="B44" s="399">
        <v>38</v>
      </c>
      <c r="D44" s="453"/>
      <c r="E44" s="274"/>
      <c r="F44" s="275"/>
      <c r="G44" s="454"/>
      <c r="H44" s="276" t="e">
        <f>E44-$G$43</f>
        <v>#DIV/0!</v>
      </c>
      <c r="I44" s="455"/>
      <c r="J44" s="457"/>
    </row>
    <row r="45" spans="1:61" s="278" customFormat="1" ht="15.75" thickBot="1">
      <c r="A45" s="266"/>
      <c r="B45" s="399">
        <v>39</v>
      </c>
      <c r="C45" s="266"/>
      <c r="D45" s="453"/>
      <c r="E45" s="274"/>
      <c r="F45" s="275"/>
      <c r="G45" s="454"/>
      <c r="H45" s="276" t="e">
        <f>E45-$G$43</f>
        <v>#DIV/0!</v>
      </c>
      <c r="I45" s="455"/>
      <c r="J45" s="457"/>
      <c r="K45" s="266"/>
      <c r="L45" s="266"/>
      <c r="M45" s="266"/>
      <c r="N45" s="266"/>
      <c r="O45" s="266"/>
      <c r="P45" s="266"/>
      <c r="Q45" s="266"/>
      <c r="R45" s="266"/>
      <c r="S45" s="266"/>
      <c r="T45" s="266"/>
      <c r="U45" s="266"/>
      <c r="V45" s="266"/>
      <c r="W45" s="266"/>
      <c r="X45" s="266"/>
      <c r="Y45" s="266"/>
      <c r="Z45" s="266"/>
      <c r="AA45" s="266"/>
      <c r="AB45" s="266"/>
      <c r="AC45" s="266"/>
      <c r="AD45" s="266"/>
      <c r="AE45" s="266"/>
      <c r="AF45" s="266"/>
      <c r="AG45" s="266"/>
      <c r="AH45" s="266"/>
      <c r="AI45" s="266"/>
      <c r="AJ45" s="266"/>
      <c r="AK45" s="266"/>
      <c r="AL45" s="266"/>
      <c r="AM45" s="266"/>
      <c r="AN45" s="266"/>
      <c r="AO45" s="266"/>
      <c r="AP45" s="266"/>
      <c r="AQ45" s="266"/>
      <c r="AR45" s="266"/>
      <c r="AS45" s="266"/>
      <c r="AT45" s="266"/>
      <c r="AU45" s="266"/>
      <c r="AV45" s="266"/>
      <c r="AW45" s="266"/>
      <c r="AX45" s="266"/>
      <c r="AY45" s="266"/>
      <c r="AZ45" s="266"/>
      <c r="BA45" s="266"/>
      <c r="BB45" s="266"/>
      <c r="BC45" s="266"/>
      <c r="BD45" s="266"/>
      <c r="BE45" s="266"/>
      <c r="BF45" s="266"/>
      <c r="BG45" s="266"/>
      <c r="BH45" s="266"/>
      <c r="BI45" s="266"/>
    </row>
    <row r="46" spans="1:61" s="266" customFormat="1" ht="15">
      <c r="B46" s="399">
        <v>40</v>
      </c>
      <c r="D46" s="453">
        <f>B20</f>
        <v>14</v>
      </c>
      <c r="E46" s="274"/>
      <c r="F46" s="275"/>
      <c r="G46" s="454" t="e">
        <f>AVERAGE(E46:E48)</f>
        <v>#DIV/0!</v>
      </c>
      <c r="H46" s="276" t="e">
        <f>E46-$G$46</f>
        <v>#DIV/0!</v>
      </c>
      <c r="I46" s="455" t="e">
        <f>(G46-'Library - Standard Curve'!$C$43)/'Library - Standard Curve'!$C$41</f>
        <v>#DIV/0!</v>
      </c>
      <c r="J46" s="456" t="e">
        <f>10^I46</f>
        <v>#DIV/0!</v>
      </c>
    </row>
    <row r="47" spans="1:61" s="266" customFormat="1" ht="15">
      <c r="B47" s="399">
        <v>41</v>
      </c>
      <c r="D47" s="453"/>
      <c r="E47" s="274"/>
      <c r="F47" s="275"/>
      <c r="G47" s="454"/>
      <c r="H47" s="276" t="e">
        <f>E47-$G$46</f>
        <v>#DIV/0!</v>
      </c>
      <c r="I47" s="455"/>
      <c r="J47" s="457"/>
    </row>
    <row r="48" spans="1:61" s="278" customFormat="1" ht="15.75" thickBot="1">
      <c r="A48" s="266"/>
      <c r="B48" s="399">
        <v>42</v>
      </c>
      <c r="C48" s="266"/>
      <c r="D48" s="453"/>
      <c r="E48" s="274"/>
      <c r="F48" s="275"/>
      <c r="G48" s="454"/>
      <c r="H48" s="276" t="e">
        <f>E48-$G$46</f>
        <v>#DIV/0!</v>
      </c>
      <c r="I48" s="455"/>
      <c r="J48" s="457"/>
      <c r="K48" s="266"/>
      <c r="L48" s="266"/>
      <c r="M48" s="266"/>
      <c r="N48" s="266"/>
      <c r="O48" s="266"/>
      <c r="P48" s="266"/>
      <c r="Q48" s="266"/>
      <c r="R48" s="266"/>
      <c r="S48" s="266"/>
      <c r="T48" s="266"/>
      <c r="U48" s="266"/>
      <c r="V48" s="266"/>
      <c r="W48" s="266"/>
      <c r="X48" s="266"/>
      <c r="Y48" s="266"/>
      <c r="Z48" s="266"/>
      <c r="AA48" s="266"/>
      <c r="AB48" s="266"/>
      <c r="AC48" s="266"/>
      <c r="AD48" s="266"/>
      <c r="AE48" s="266"/>
      <c r="AF48" s="266"/>
      <c r="AG48" s="266"/>
      <c r="AH48" s="266"/>
      <c r="AI48" s="266"/>
      <c r="AJ48" s="266"/>
      <c r="AK48" s="266"/>
      <c r="AL48" s="266"/>
      <c r="AM48" s="266"/>
      <c r="AN48" s="266"/>
      <c r="AO48" s="266"/>
      <c r="AP48" s="266"/>
      <c r="AQ48" s="266"/>
      <c r="AR48" s="266"/>
      <c r="AS48" s="266"/>
      <c r="AT48" s="266"/>
      <c r="AU48" s="266"/>
      <c r="AV48" s="266"/>
      <c r="AW48" s="266"/>
      <c r="AX48" s="266"/>
      <c r="AY48" s="266"/>
      <c r="AZ48" s="266"/>
      <c r="BA48" s="266"/>
      <c r="BB48" s="266"/>
      <c r="BC48" s="266"/>
      <c r="BD48" s="266"/>
      <c r="BE48" s="266"/>
      <c r="BF48" s="266"/>
      <c r="BG48" s="266"/>
      <c r="BH48" s="266"/>
      <c r="BI48" s="266"/>
    </row>
    <row r="49" spans="1:61" s="69" customFormat="1" ht="15">
      <c r="A49" s="266"/>
      <c r="B49" s="399">
        <v>43</v>
      </c>
      <c r="C49" s="67"/>
      <c r="D49" s="463">
        <f>B21</f>
        <v>15</v>
      </c>
      <c r="E49" s="274"/>
      <c r="F49" s="19"/>
      <c r="G49" s="464" t="e">
        <f>AVERAGE(E49:E51)</f>
        <v>#DIV/0!</v>
      </c>
      <c r="H49" s="276" t="e">
        <f>E49-$G$49</f>
        <v>#DIV/0!</v>
      </c>
      <c r="I49" s="455" t="e">
        <f>(G49-'Library - Standard Curve'!$C$43)/'Library - Standard Curve'!$C$41</f>
        <v>#DIV/0!</v>
      </c>
      <c r="J49" s="456" t="e">
        <f>10^I49</f>
        <v>#DIV/0!</v>
      </c>
      <c r="K49" s="68"/>
      <c r="L49" s="67"/>
      <c r="M49" s="67"/>
      <c r="N49" s="67"/>
      <c r="O49" s="67"/>
      <c r="P49" s="67"/>
      <c r="Q49" s="67"/>
      <c r="R49" s="67"/>
      <c r="S49" s="67"/>
      <c r="T49" s="67"/>
      <c r="U49" s="67"/>
      <c r="V49" s="67"/>
      <c r="W49" s="67"/>
      <c r="X49" s="67"/>
      <c r="Y49" s="67"/>
      <c r="Z49" s="67"/>
      <c r="AA49" s="67"/>
      <c r="AB49" s="67"/>
      <c r="AC49" s="67"/>
      <c r="AD49" s="67"/>
      <c r="AE49" s="67"/>
      <c r="AF49" s="67"/>
      <c r="AG49" s="67"/>
      <c r="AH49" s="67"/>
      <c r="AI49" s="67"/>
      <c r="AJ49" s="67"/>
      <c r="AK49" s="67"/>
      <c r="AL49" s="67"/>
      <c r="AM49" s="67"/>
      <c r="AN49" s="67"/>
      <c r="AO49" s="67"/>
      <c r="AP49" s="67"/>
      <c r="AQ49" s="67"/>
      <c r="AR49" s="67"/>
      <c r="AS49" s="67"/>
      <c r="AT49" s="67"/>
      <c r="AU49" s="67"/>
      <c r="AV49" s="67"/>
      <c r="AW49" s="67"/>
      <c r="AX49" s="67"/>
      <c r="AY49" s="67"/>
      <c r="AZ49" s="67"/>
      <c r="BA49" s="67"/>
      <c r="BB49" s="67"/>
      <c r="BC49" s="67"/>
      <c r="BD49" s="67"/>
      <c r="BE49" s="67"/>
      <c r="BF49" s="67"/>
      <c r="BG49" s="67"/>
      <c r="BH49" s="67"/>
      <c r="BI49" s="67"/>
    </row>
    <row r="50" spans="1:61" s="266" customFormat="1" ht="15">
      <c r="B50" s="399">
        <v>44</v>
      </c>
      <c r="D50" s="453"/>
      <c r="E50" s="274"/>
      <c r="F50" s="275"/>
      <c r="G50" s="464"/>
      <c r="H50" s="276" t="e">
        <f>E50-$G$49</f>
        <v>#DIV/0!</v>
      </c>
      <c r="I50" s="455"/>
      <c r="J50" s="457"/>
    </row>
    <row r="51" spans="1:61" s="278" customFormat="1" ht="15.75" thickBot="1">
      <c r="A51" s="266"/>
      <c r="B51" s="399">
        <v>45</v>
      </c>
      <c r="C51" s="266"/>
      <c r="D51" s="453"/>
      <c r="E51" s="274"/>
      <c r="F51" s="275"/>
      <c r="G51" s="464"/>
      <c r="H51" s="276" t="e">
        <f>E51-$G$49</f>
        <v>#DIV/0!</v>
      </c>
      <c r="I51" s="455"/>
      <c r="J51" s="457"/>
      <c r="K51" s="266"/>
      <c r="L51" s="266"/>
      <c r="M51" s="266"/>
      <c r="N51" s="266"/>
      <c r="O51" s="266"/>
      <c r="P51" s="266"/>
      <c r="Q51" s="266"/>
      <c r="R51" s="266"/>
      <c r="S51" s="266"/>
      <c r="T51" s="266"/>
      <c r="U51" s="266"/>
      <c r="V51" s="266"/>
      <c r="W51" s="266"/>
      <c r="X51" s="266"/>
      <c r="Y51" s="266"/>
      <c r="Z51" s="266"/>
      <c r="AA51" s="266"/>
      <c r="AB51" s="266"/>
      <c r="AC51" s="266"/>
      <c r="AD51" s="266"/>
      <c r="AE51" s="266"/>
      <c r="AF51" s="266"/>
      <c r="AG51" s="266"/>
      <c r="AH51" s="266"/>
      <c r="AI51" s="266"/>
      <c r="AJ51" s="266"/>
      <c r="AK51" s="266"/>
      <c r="AL51" s="266"/>
      <c r="AM51" s="266"/>
      <c r="AN51" s="266"/>
      <c r="AO51" s="266"/>
      <c r="AP51" s="266"/>
      <c r="AQ51" s="266"/>
      <c r="AR51" s="266"/>
      <c r="AS51" s="266"/>
      <c r="AT51" s="266"/>
      <c r="AU51" s="266"/>
      <c r="AV51" s="266"/>
      <c r="AW51" s="266"/>
      <c r="AX51" s="266"/>
      <c r="AY51" s="266"/>
      <c r="AZ51" s="266"/>
      <c r="BA51" s="266"/>
      <c r="BB51" s="266"/>
      <c r="BC51" s="266"/>
      <c r="BD51" s="266"/>
      <c r="BE51" s="266"/>
      <c r="BF51" s="266"/>
      <c r="BG51" s="266"/>
      <c r="BH51" s="266"/>
      <c r="BI51" s="266"/>
    </row>
    <row r="52" spans="1:61" s="266" customFormat="1" ht="15">
      <c r="B52" s="399">
        <v>46</v>
      </c>
      <c r="D52" s="453">
        <f>B22</f>
        <v>16</v>
      </c>
      <c r="E52" s="274"/>
      <c r="F52" s="275"/>
      <c r="G52" s="454" t="e">
        <f>AVERAGE(E52:E54)</f>
        <v>#DIV/0!</v>
      </c>
      <c r="H52" s="276" t="e">
        <f>E52-$G$52</f>
        <v>#DIV/0!</v>
      </c>
      <c r="I52" s="455" t="e">
        <f>(G52-'Library - Standard Curve'!$C$43)/'Library - Standard Curve'!$C$41</f>
        <v>#DIV/0!</v>
      </c>
      <c r="J52" s="456" t="e">
        <f>10^I52</f>
        <v>#DIV/0!</v>
      </c>
    </row>
    <row r="53" spans="1:61" s="266" customFormat="1" ht="15">
      <c r="B53" s="399">
        <v>47</v>
      </c>
      <c r="D53" s="453"/>
      <c r="E53" s="274"/>
      <c r="F53" s="275"/>
      <c r="G53" s="454"/>
      <c r="H53" s="276" t="e">
        <f>E53-$G$52</f>
        <v>#DIV/0!</v>
      </c>
      <c r="I53" s="455"/>
      <c r="J53" s="457"/>
    </row>
    <row r="54" spans="1:61" s="278" customFormat="1" ht="15.75" thickBot="1">
      <c r="A54" s="266"/>
      <c r="B54" s="399">
        <v>48</v>
      </c>
      <c r="C54" s="266"/>
      <c r="D54" s="453"/>
      <c r="E54" s="274"/>
      <c r="F54" s="275"/>
      <c r="G54" s="454"/>
      <c r="H54" s="276" t="e">
        <f>E54-$G$52</f>
        <v>#DIV/0!</v>
      </c>
      <c r="I54" s="455"/>
      <c r="J54" s="457"/>
      <c r="K54" s="266"/>
      <c r="L54" s="266"/>
      <c r="M54" s="266"/>
      <c r="N54" s="266"/>
      <c r="O54" s="266"/>
      <c r="P54" s="266"/>
      <c r="Q54" s="266"/>
      <c r="R54" s="266"/>
      <c r="S54" s="266"/>
      <c r="T54" s="266"/>
      <c r="U54" s="266"/>
      <c r="V54" s="266"/>
      <c r="W54" s="266"/>
      <c r="X54" s="266"/>
      <c r="Y54" s="266"/>
      <c r="Z54" s="266"/>
      <c r="AA54" s="266"/>
      <c r="AB54" s="266"/>
      <c r="AC54" s="266"/>
      <c r="AD54" s="266"/>
      <c r="AE54" s="266"/>
      <c r="AF54" s="266"/>
      <c r="AG54" s="266"/>
      <c r="AH54" s="266"/>
      <c r="AI54" s="266"/>
      <c r="AJ54" s="266"/>
      <c r="AK54" s="266"/>
      <c r="AL54" s="266"/>
      <c r="AM54" s="266"/>
      <c r="AN54" s="266"/>
      <c r="AO54" s="266"/>
      <c r="AP54" s="266"/>
      <c r="AQ54" s="266"/>
      <c r="AR54" s="266"/>
      <c r="AS54" s="266"/>
      <c r="AT54" s="266"/>
      <c r="AU54" s="266"/>
      <c r="AV54" s="266"/>
      <c r="AW54" s="266"/>
      <c r="AX54" s="266"/>
      <c r="AY54" s="266"/>
      <c r="AZ54" s="266"/>
      <c r="BA54" s="266"/>
      <c r="BB54" s="266"/>
      <c r="BC54" s="266"/>
      <c r="BD54" s="266"/>
      <c r="BE54" s="266"/>
      <c r="BF54" s="266"/>
      <c r="BG54" s="266"/>
      <c r="BH54" s="266"/>
      <c r="BI54" s="266"/>
    </row>
    <row r="55" spans="1:61" s="69" customFormat="1" ht="15">
      <c r="A55" s="266"/>
      <c r="B55" s="399">
        <v>49</v>
      </c>
      <c r="C55" s="67"/>
      <c r="D55" s="463">
        <f>B23</f>
        <v>17</v>
      </c>
      <c r="E55" s="274"/>
      <c r="F55" s="19"/>
      <c r="G55" s="464" t="e">
        <f>AVERAGE(E55:E57)</f>
        <v>#DIV/0!</v>
      </c>
      <c r="H55" s="276" t="e">
        <f>E55-$G$55</f>
        <v>#DIV/0!</v>
      </c>
      <c r="I55" s="455" t="e">
        <f>(G55-'Library - Standard Curve'!$C$43)/'Library - Standard Curve'!$C$41</f>
        <v>#DIV/0!</v>
      </c>
      <c r="J55" s="456" t="e">
        <f>10^I55</f>
        <v>#DIV/0!</v>
      </c>
      <c r="K55" s="68"/>
      <c r="L55" s="67"/>
      <c r="M55" s="67"/>
      <c r="N55" s="67"/>
      <c r="O55" s="67"/>
      <c r="P55" s="67"/>
      <c r="Q55" s="67"/>
      <c r="R55" s="67"/>
      <c r="S55" s="67"/>
      <c r="T55" s="67"/>
      <c r="U55" s="67"/>
      <c r="V55" s="67"/>
      <c r="W55" s="67"/>
      <c r="X55" s="67"/>
      <c r="Y55" s="67"/>
      <c r="Z55" s="67"/>
      <c r="AA55" s="67"/>
      <c r="AB55" s="67"/>
      <c r="AC55" s="67"/>
      <c r="AD55" s="67"/>
      <c r="AE55" s="67"/>
      <c r="AF55" s="67"/>
      <c r="AG55" s="67"/>
      <c r="AH55" s="67"/>
      <c r="AI55" s="67"/>
      <c r="AJ55" s="67"/>
      <c r="AK55" s="67"/>
      <c r="AL55" s="67"/>
      <c r="AM55" s="67"/>
      <c r="AN55" s="67"/>
      <c r="AO55" s="67"/>
      <c r="AP55" s="67"/>
      <c r="AQ55" s="67"/>
      <c r="AR55" s="67"/>
      <c r="AS55" s="67"/>
      <c r="AT55" s="67"/>
      <c r="AU55" s="67"/>
      <c r="AV55" s="67"/>
      <c r="AW55" s="67"/>
      <c r="AX55" s="67"/>
      <c r="AY55" s="67"/>
      <c r="AZ55" s="67"/>
      <c r="BA55" s="67"/>
      <c r="BB55" s="67"/>
      <c r="BC55" s="67"/>
      <c r="BD55" s="67"/>
      <c r="BE55" s="67"/>
      <c r="BF55" s="67"/>
      <c r="BG55" s="67"/>
      <c r="BH55" s="67"/>
      <c r="BI55" s="67"/>
    </row>
    <row r="56" spans="1:61" s="266" customFormat="1" ht="15">
      <c r="B56" s="399">
        <v>50</v>
      </c>
      <c r="D56" s="453"/>
      <c r="E56" s="274"/>
      <c r="F56" s="275"/>
      <c r="G56" s="464"/>
      <c r="H56" s="276" t="e">
        <f>E56-$G$55</f>
        <v>#DIV/0!</v>
      </c>
      <c r="I56" s="455"/>
      <c r="J56" s="457"/>
    </row>
    <row r="57" spans="1:61" s="278" customFormat="1" ht="15.75" thickBot="1">
      <c r="A57" s="266"/>
      <c r="B57" s="399">
        <v>51</v>
      </c>
      <c r="C57" s="266"/>
      <c r="D57" s="453"/>
      <c r="E57" s="274"/>
      <c r="F57" s="275"/>
      <c r="G57" s="464"/>
      <c r="H57" s="276" t="e">
        <f>E57-$G$55</f>
        <v>#DIV/0!</v>
      </c>
      <c r="I57" s="455"/>
      <c r="J57" s="457"/>
      <c r="K57" s="266"/>
      <c r="L57" s="266"/>
      <c r="M57" s="266"/>
      <c r="N57" s="266"/>
      <c r="O57" s="266"/>
      <c r="P57" s="266"/>
      <c r="Q57" s="266"/>
      <c r="R57" s="266"/>
      <c r="S57" s="266"/>
      <c r="T57" s="266"/>
      <c r="U57" s="266"/>
      <c r="V57" s="266"/>
      <c r="W57" s="266"/>
      <c r="X57" s="266"/>
      <c r="Y57" s="266"/>
      <c r="Z57" s="266"/>
      <c r="AA57" s="266"/>
      <c r="AB57" s="266"/>
      <c r="AC57" s="266"/>
      <c r="AD57" s="266"/>
      <c r="AE57" s="266"/>
      <c r="AF57" s="266"/>
      <c r="AG57" s="266"/>
      <c r="AH57" s="266"/>
      <c r="AI57" s="266"/>
      <c r="AJ57" s="266"/>
      <c r="AK57" s="266"/>
      <c r="AL57" s="266"/>
      <c r="AM57" s="266"/>
      <c r="AN57" s="266"/>
      <c r="AO57" s="266"/>
      <c r="AP57" s="266"/>
      <c r="AQ57" s="266"/>
      <c r="AR57" s="266"/>
      <c r="AS57" s="266"/>
      <c r="AT57" s="266"/>
      <c r="AU57" s="266"/>
      <c r="AV57" s="266"/>
      <c r="AW57" s="266"/>
      <c r="AX57" s="266"/>
      <c r="AY57" s="266"/>
      <c r="AZ57" s="266"/>
      <c r="BA57" s="266"/>
      <c r="BB57" s="266"/>
      <c r="BC57" s="266"/>
      <c r="BD57" s="266"/>
      <c r="BE57" s="266"/>
      <c r="BF57" s="266"/>
      <c r="BG57" s="266"/>
      <c r="BH57" s="266"/>
      <c r="BI57" s="266"/>
    </row>
    <row r="58" spans="1:61" s="266" customFormat="1" ht="15">
      <c r="B58" s="399">
        <v>52</v>
      </c>
      <c r="D58" s="453">
        <f>B24</f>
        <v>18</v>
      </c>
      <c r="E58" s="274"/>
      <c r="F58" s="275"/>
      <c r="G58" s="454" t="e">
        <f>AVERAGE(E58:E60)</f>
        <v>#DIV/0!</v>
      </c>
      <c r="H58" s="276" t="e">
        <f>E58-$G$58</f>
        <v>#DIV/0!</v>
      </c>
      <c r="I58" s="455" t="e">
        <f>(G58-'Library - Standard Curve'!$C$43)/'Library - Standard Curve'!$C$41</f>
        <v>#DIV/0!</v>
      </c>
      <c r="J58" s="456" t="e">
        <f>10^I58</f>
        <v>#DIV/0!</v>
      </c>
    </row>
    <row r="59" spans="1:61" s="266" customFormat="1" ht="15">
      <c r="B59" s="399">
        <v>53</v>
      </c>
      <c r="D59" s="453"/>
      <c r="E59" s="274"/>
      <c r="F59" s="275"/>
      <c r="G59" s="454"/>
      <c r="H59" s="276" t="e">
        <f>E59-$G$58</f>
        <v>#DIV/0!</v>
      </c>
      <c r="I59" s="455"/>
      <c r="J59" s="457"/>
    </row>
    <row r="60" spans="1:61" s="278" customFormat="1" ht="15.75" thickBot="1">
      <c r="A60" s="266"/>
      <c r="B60" s="399">
        <v>54</v>
      </c>
      <c r="C60" s="266"/>
      <c r="D60" s="453"/>
      <c r="E60" s="274"/>
      <c r="F60" s="275"/>
      <c r="G60" s="454"/>
      <c r="H60" s="276" t="e">
        <f>E60-$G$58</f>
        <v>#DIV/0!</v>
      </c>
      <c r="I60" s="455"/>
      <c r="J60" s="457"/>
      <c r="K60" s="266"/>
      <c r="L60" s="266"/>
      <c r="M60" s="266"/>
      <c r="N60" s="266"/>
      <c r="O60" s="266"/>
      <c r="P60" s="266"/>
      <c r="Q60" s="266"/>
      <c r="R60" s="266"/>
      <c r="S60" s="266"/>
      <c r="T60" s="266"/>
      <c r="U60" s="266"/>
      <c r="V60" s="266"/>
      <c r="W60" s="266"/>
      <c r="X60" s="266"/>
      <c r="Y60" s="266"/>
      <c r="Z60" s="266"/>
      <c r="AA60" s="266"/>
      <c r="AB60" s="266"/>
      <c r="AC60" s="266"/>
      <c r="AD60" s="266"/>
      <c r="AE60" s="266"/>
      <c r="AF60" s="266"/>
      <c r="AG60" s="266"/>
      <c r="AH60" s="266"/>
      <c r="AI60" s="266"/>
      <c r="AJ60" s="266"/>
      <c r="AK60" s="266"/>
      <c r="AL60" s="266"/>
      <c r="AM60" s="266"/>
      <c r="AN60" s="266"/>
      <c r="AO60" s="266"/>
      <c r="AP60" s="266"/>
      <c r="AQ60" s="266"/>
      <c r="AR60" s="266"/>
      <c r="AS60" s="266"/>
      <c r="AT60" s="266"/>
      <c r="AU60" s="266"/>
      <c r="AV60" s="266"/>
      <c r="AW60" s="266"/>
      <c r="AX60" s="266"/>
      <c r="AY60" s="266"/>
      <c r="AZ60" s="266"/>
      <c r="BA60" s="266"/>
      <c r="BB60" s="266"/>
      <c r="BC60" s="266"/>
      <c r="BD60" s="266"/>
      <c r="BE60" s="266"/>
      <c r="BF60" s="266"/>
      <c r="BG60" s="266"/>
      <c r="BH60" s="266"/>
      <c r="BI60" s="266"/>
    </row>
    <row r="61" spans="1:61" s="69" customFormat="1" ht="15">
      <c r="A61" s="266"/>
      <c r="B61" s="399">
        <v>55</v>
      </c>
      <c r="C61" s="67"/>
      <c r="D61" s="453">
        <f>B25</f>
        <v>19</v>
      </c>
      <c r="E61" s="274"/>
      <c r="F61" s="19"/>
      <c r="G61" s="464" t="e">
        <f>AVERAGE(E61:E63)</f>
        <v>#DIV/0!</v>
      </c>
      <c r="H61" s="276" t="e">
        <f>E61-$G$61</f>
        <v>#DIV/0!</v>
      </c>
      <c r="I61" s="455" t="e">
        <f>(G61-'Library - Standard Curve'!$C$43)/'Library - Standard Curve'!$C$41</f>
        <v>#DIV/0!</v>
      </c>
      <c r="J61" s="456" t="e">
        <f>10^I61</f>
        <v>#DIV/0!</v>
      </c>
      <c r="K61" s="68"/>
      <c r="L61" s="67"/>
      <c r="M61" s="67"/>
      <c r="N61" s="67"/>
      <c r="O61" s="67"/>
      <c r="P61" s="67"/>
      <c r="Q61" s="67"/>
      <c r="R61" s="67"/>
      <c r="S61" s="67"/>
      <c r="T61" s="67"/>
      <c r="U61" s="67"/>
      <c r="V61" s="67"/>
      <c r="W61" s="67"/>
      <c r="X61" s="67"/>
      <c r="Y61" s="67"/>
      <c r="Z61" s="67"/>
      <c r="AA61" s="67"/>
      <c r="AB61" s="67"/>
      <c r="AC61" s="67"/>
      <c r="AD61" s="67"/>
      <c r="AE61" s="67"/>
      <c r="AF61" s="67"/>
      <c r="AG61" s="67"/>
      <c r="AH61" s="67"/>
      <c r="AI61" s="67"/>
      <c r="AJ61" s="67"/>
      <c r="AK61" s="67"/>
      <c r="AL61" s="67"/>
      <c r="AM61" s="67"/>
      <c r="AN61" s="67"/>
      <c r="AO61" s="67"/>
      <c r="AP61" s="67"/>
      <c r="AQ61" s="67"/>
      <c r="AR61" s="67"/>
      <c r="AS61" s="67"/>
      <c r="AT61" s="67"/>
      <c r="AU61" s="67"/>
      <c r="AV61" s="67"/>
      <c r="AW61" s="67"/>
      <c r="AX61" s="67"/>
      <c r="AY61" s="67"/>
      <c r="AZ61" s="67"/>
      <c r="BA61" s="67"/>
      <c r="BB61" s="67"/>
      <c r="BC61" s="67"/>
      <c r="BD61" s="67"/>
      <c r="BE61" s="67"/>
      <c r="BF61" s="67"/>
      <c r="BG61" s="67"/>
      <c r="BH61" s="67"/>
      <c r="BI61" s="67"/>
    </row>
    <row r="62" spans="1:61" s="266" customFormat="1" ht="15">
      <c r="B62" s="399">
        <v>56</v>
      </c>
      <c r="D62" s="453"/>
      <c r="E62" s="274"/>
      <c r="F62" s="275"/>
      <c r="G62" s="464"/>
      <c r="H62" s="276" t="e">
        <f>E62-$G$61</f>
        <v>#DIV/0!</v>
      </c>
      <c r="I62" s="455"/>
      <c r="J62" s="457"/>
    </row>
    <row r="63" spans="1:61" s="278" customFormat="1" ht="15.75" thickBot="1">
      <c r="A63" s="266"/>
      <c r="B63" s="399">
        <v>57</v>
      </c>
      <c r="C63" s="266"/>
      <c r="D63" s="453"/>
      <c r="E63" s="274"/>
      <c r="F63" s="275"/>
      <c r="G63" s="464"/>
      <c r="H63" s="276" t="e">
        <f>E63-$G$61</f>
        <v>#DIV/0!</v>
      </c>
      <c r="I63" s="455"/>
      <c r="J63" s="457"/>
      <c r="K63" s="266"/>
      <c r="L63" s="266"/>
      <c r="M63" s="266"/>
      <c r="N63" s="266"/>
      <c r="O63" s="266"/>
      <c r="P63" s="266"/>
      <c r="Q63" s="266"/>
      <c r="R63" s="266"/>
      <c r="S63" s="266"/>
      <c r="T63" s="266"/>
      <c r="U63" s="266"/>
      <c r="V63" s="266"/>
      <c r="W63" s="266"/>
      <c r="X63" s="266"/>
      <c r="Y63" s="266"/>
      <c r="Z63" s="266"/>
      <c r="AA63" s="266"/>
      <c r="AB63" s="266"/>
      <c r="AC63" s="266"/>
      <c r="AD63" s="266"/>
      <c r="AE63" s="266"/>
      <c r="AF63" s="266"/>
      <c r="AG63" s="266"/>
      <c r="AH63" s="266"/>
      <c r="AI63" s="266"/>
      <c r="AJ63" s="266"/>
      <c r="AK63" s="266"/>
      <c r="AL63" s="266"/>
      <c r="AM63" s="266"/>
      <c r="AN63" s="266"/>
      <c r="AO63" s="266"/>
      <c r="AP63" s="266"/>
      <c r="AQ63" s="266"/>
      <c r="AR63" s="266"/>
      <c r="AS63" s="266"/>
      <c r="AT63" s="266"/>
      <c r="AU63" s="266"/>
      <c r="AV63" s="266"/>
      <c r="AW63" s="266"/>
      <c r="AX63" s="266"/>
      <c r="AY63" s="266"/>
      <c r="AZ63" s="266"/>
      <c r="BA63" s="266"/>
      <c r="BB63" s="266"/>
      <c r="BC63" s="266"/>
      <c r="BD63" s="266"/>
      <c r="BE63" s="266"/>
      <c r="BF63" s="266"/>
      <c r="BG63" s="266"/>
      <c r="BH63" s="266"/>
      <c r="BI63" s="266"/>
    </row>
    <row r="64" spans="1:61" s="266" customFormat="1" ht="15">
      <c r="B64" s="399">
        <v>58</v>
      </c>
      <c r="D64" s="463">
        <f>B26</f>
        <v>20</v>
      </c>
      <c r="E64" s="274"/>
      <c r="F64" s="275"/>
      <c r="G64" s="454" t="e">
        <f>AVERAGE(E64:E66)</f>
        <v>#DIV/0!</v>
      </c>
      <c r="H64" s="276" t="e">
        <f>E64-$G$64</f>
        <v>#DIV/0!</v>
      </c>
      <c r="I64" s="455" t="e">
        <f>(G64-'Library - Standard Curve'!$C$43)/'Library - Standard Curve'!$C$41</f>
        <v>#DIV/0!</v>
      </c>
      <c r="J64" s="456" t="e">
        <f>10^I64</f>
        <v>#DIV/0!</v>
      </c>
    </row>
    <row r="65" spans="1:61" s="266" customFormat="1" ht="15">
      <c r="B65" s="399">
        <v>59</v>
      </c>
      <c r="D65" s="453"/>
      <c r="E65" s="274"/>
      <c r="F65" s="275"/>
      <c r="G65" s="454"/>
      <c r="H65" s="276" t="e">
        <f>E65-$G$64</f>
        <v>#DIV/0!</v>
      </c>
      <c r="I65" s="455"/>
      <c r="J65" s="457"/>
    </row>
    <row r="66" spans="1:61" s="278" customFormat="1" ht="15.75" thickBot="1">
      <c r="A66" s="266"/>
      <c r="B66" s="399">
        <v>60</v>
      </c>
      <c r="C66" s="266"/>
      <c r="D66" s="453"/>
      <c r="E66" s="274"/>
      <c r="F66" s="275"/>
      <c r="G66" s="454"/>
      <c r="H66" s="276" t="e">
        <f>E66-$G$64</f>
        <v>#DIV/0!</v>
      </c>
      <c r="I66" s="455"/>
      <c r="J66" s="457"/>
      <c r="K66" s="266"/>
      <c r="L66" s="266"/>
      <c r="M66" s="266"/>
      <c r="N66" s="266"/>
      <c r="O66" s="266"/>
      <c r="P66" s="266"/>
      <c r="Q66" s="266"/>
      <c r="R66" s="266"/>
      <c r="S66" s="266"/>
      <c r="T66" s="266"/>
      <c r="U66" s="266"/>
      <c r="V66" s="266"/>
      <c r="W66" s="266"/>
      <c r="X66" s="266"/>
      <c r="Y66" s="266"/>
      <c r="Z66" s="266"/>
      <c r="AA66" s="266"/>
      <c r="AB66" s="266"/>
      <c r="AC66" s="266"/>
      <c r="AD66" s="266"/>
      <c r="AE66" s="266"/>
      <c r="AF66" s="266"/>
      <c r="AG66" s="266"/>
      <c r="AH66" s="266"/>
      <c r="AI66" s="266"/>
      <c r="AJ66" s="266"/>
      <c r="AK66" s="266"/>
      <c r="AL66" s="266"/>
      <c r="AM66" s="266"/>
      <c r="AN66" s="266"/>
      <c r="AO66" s="266"/>
      <c r="AP66" s="266"/>
      <c r="AQ66" s="266"/>
      <c r="AR66" s="266"/>
      <c r="AS66" s="266"/>
      <c r="AT66" s="266"/>
      <c r="AU66" s="266"/>
      <c r="AV66" s="266"/>
      <c r="AW66" s="266"/>
      <c r="AX66" s="266"/>
      <c r="AY66" s="266"/>
      <c r="AZ66" s="266"/>
      <c r="BA66" s="266"/>
      <c r="BB66" s="266"/>
      <c r="BC66" s="266"/>
      <c r="BD66" s="266"/>
      <c r="BE66" s="266"/>
      <c r="BF66" s="266"/>
      <c r="BG66" s="266"/>
      <c r="BH66" s="266"/>
      <c r="BI66" s="266"/>
    </row>
    <row r="67" spans="1:61" s="266" customFormat="1" ht="15">
      <c r="B67" s="399">
        <v>61</v>
      </c>
      <c r="D67" s="453">
        <f>B27</f>
        <v>21</v>
      </c>
      <c r="E67" s="274"/>
      <c r="F67" s="275"/>
      <c r="G67" s="454" t="e">
        <f>AVERAGE(E67:E69)</f>
        <v>#DIV/0!</v>
      </c>
      <c r="H67" s="276" t="e">
        <f>E67-$G$67</f>
        <v>#DIV/0!</v>
      </c>
      <c r="I67" s="455" t="e">
        <f>(G67-'Library - Standard Curve'!$C$43)/'Library - Standard Curve'!$C$41</f>
        <v>#DIV/0!</v>
      </c>
      <c r="J67" s="456" t="e">
        <f>10^I67</f>
        <v>#DIV/0!</v>
      </c>
    </row>
    <row r="68" spans="1:61" s="266" customFormat="1" ht="15">
      <c r="B68" s="399">
        <v>62</v>
      </c>
      <c r="D68" s="453"/>
      <c r="E68" s="274"/>
      <c r="F68" s="275"/>
      <c r="G68" s="454"/>
      <c r="H68" s="276" t="e">
        <f>E68-$G$67</f>
        <v>#DIV/0!</v>
      </c>
      <c r="I68" s="455"/>
      <c r="J68" s="457"/>
    </row>
    <row r="69" spans="1:61" s="278" customFormat="1" ht="15.75" thickBot="1">
      <c r="A69" s="266"/>
      <c r="B69" s="399">
        <v>63</v>
      </c>
      <c r="C69" s="266"/>
      <c r="D69" s="453"/>
      <c r="E69" s="274"/>
      <c r="F69" s="275"/>
      <c r="G69" s="454"/>
      <c r="H69" s="276" t="e">
        <f>E69-$G$67</f>
        <v>#DIV/0!</v>
      </c>
      <c r="I69" s="455"/>
      <c r="J69" s="457"/>
      <c r="K69" s="266"/>
      <c r="L69" s="266"/>
      <c r="M69" s="266"/>
      <c r="N69" s="266"/>
      <c r="O69" s="266"/>
      <c r="P69" s="266"/>
      <c r="Q69" s="266"/>
      <c r="R69" s="266"/>
      <c r="S69" s="266"/>
      <c r="T69" s="266"/>
      <c r="U69" s="266"/>
      <c r="V69" s="266"/>
      <c r="W69" s="266"/>
      <c r="X69" s="266"/>
      <c r="Y69" s="266"/>
      <c r="Z69" s="266"/>
      <c r="AA69" s="266"/>
      <c r="AB69" s="266"/>
      <c r="AC69" s="266"/>
      <c r="AD69" s="266"/>
      <c r="AE69" s="266"/>
      <c r="AF69" s="266"/>
      <c r="AG69" s="266"/>
      <c r="AH69" s="266"/>
      <c r="AI69" s="266"/>
      <c r="AJ69" s="266"/>
      <c r="AK69" s="266"/>
      <c r="AL69" s="266"/>
      <c r="AM69" s="266"/>
      <c r="AN69" s="266"/>
      <c r="AO69" s="266"/>
      <c r="AP69" s="266"/>
      <c r="AQ69" s="266"/>
      <c r="AR69" s="266"/>
      <c r="AS69" s="266"/>
      <c r="AT69" s="266"/>
      <c r="AU69" s="266"/>
      <c r="AV69" s="266"/>
      <c r="AW69" s="266"/>
      <c r="AX69" s="266"/>
      <c r="AY69" s="266"/>
      <c r="AZ69" s="266"/>
      <c r="BA69" s="266"/>
      <c r="BB69" s="266"/>
      <c r="BC69" s="266"/>
      <c r="BD69" s="266"/>
      <c r="BE69" s="266"/>
      <c r="BF69" s="266"/>
      <c r="BG69" s="266"/>
      <c r="BH69" s="266"/>
      <c r="BI69" s="266"/>
    </row>
    <row r="70" spans="1:61" s="266" customFormat="1" ht="15">
      <c r="B70" s="399">
        <v>64</v>
      </c>
      <c r="D70" s="453">
        <f>B28</f>
        <v>22</v>
      </c>
      <c r="E70" s="274"/>
      <c r="F70" s="275"/>
      <c r="G70" s="454" t="e">
        <f>AVERAGE(E70:E72)</f>
        <v>#DIV/0!</v>
      </c>
      <c r="H70" s="276" t="e">
        <f>E70-$G$70</f>
        <v>#DIV/0!</v>
      </c>
      <c r="I70" s="455" t="e">
        <f>(G70-'Library - Standard Curve'!$C$43)/'Library - Standard Curve'!$C$41</f>
        <v>#DIV/0!</v>
      </c>
      <c r="J70" s="456" t="e">
        <f>10^I70</f>
        <v>#DIV/0!</v>
      </c>
    </row>
    <row r="71" spans="1:61" s="266" customFormat="1" ht="15">
      <c r="B71" s="399">
        <v>65</v>
      </c>
      <c r="D71" s="453"/>
      <c r="E71" s="274"/>
      <c r="F71" s="275"/>
      <c r="G71" s="454"/>
      <c r="H71" s="276" t="e">
        <f>E71-$G$70</f>
        <v>#DIV/0!</v>
      </c>
      <c r="I71" s="455"/>
      <c r="J71" s="457"/>
    </row>
    <row r="72" spans="1:61" s="278" customFormat="1" ht="15.75" thickBot="1">
      <c r="A72" s="266"/>
      <c r="B72" s="399">
        <v>66</v>
      </c>
      <c r="C72" s="266"/>
      <c r="D72" s="453"/>
      <c r="E72" s="274"/>
      <c r="F72" s="275"/>
      <c r="G72" s="454"/>
      <c r="H72" s="276" t="e">
        <f>E72-$G$70</f>
        <v>#DIV/0!</v>
      </c>
      <c r="I72" s="455"/>
      <c r="J72" s="457"/>
      <c r="K72" s="266"/>
      <c r="L72" s="266"/>
      <c r="M72" s="266"/>
      <c r="N72" s="266"/>
      <c r="O72" s="266"/>
      <c r="P72" s="266"/>
      <c r="Q72" s="266"/>
      <c r="R72" s="266"/>
      <c r="S72" s="266"/>
      <c r="T72" s="266"/>
      <c r="U72" s="266"/>
      <c r="V72" s="266"/>
      <c r="W72" s="266"/>
      <c r="X72" s="266"/>
      <c r="Y72" s="266"/>
      <c r="Z72" s="266"/>
      <c r="AA72" s="266"/>
      <c r="AB72" s="266"/>
      <c r="AC72" s="266"/>
      <c r="AD72" s="266"/>
      <c r="AE72" s="266"/>
      <c r="AF72" s="266"/>
      <c r="AG72" s="266"/>
      <c r="AH72" s="266"/>
      <c r="AI72" s="266"/>
      <c r="AJ72" s="266"/>
      <c r="AK72" s="266"/>
      <c r="AL72" s="266"/>
      <c r="AM72" s="266"/>
      <c r="AN72" s="266"/>
      <c r="AO72" s="266"/>
      <c r="AP72" s="266"/>
      <c r="AQ72" s="266"/>
      <c r="AR72" s="266"/>
      <c r="AS72" s="266"/>
      <c r="AT72" s="266"/>
      <c r="AU72" s="266"/>
      <c r="AV72" s="266"/>
      <c r="AW72" s="266"/>
      <c r="AX72" s="266"/>
      <c r="AY72" s="266"/>
      <c r="AZ72" s="266"/>
      <c r="BA72" s="266"/>
      <c r="BB72" s="266"/>
      <c r="BC72" s="266"/>
      <c r="BD72" s="266"/>
      <c r="BE72" s="266"/>
      <c r="BF72" s="266"/>
      <c r="BG72" s="266"/>
      <c r="BH72" s="266"/>
      <c r="BI72" s="266"/>
    </row>
    <row r="73" spans="1:61" s="266" customFormat="1" ht="15">
      <c r="B73" s="399">
        <v>67</v>
      </c>
      <c r="D73" s="463">
        <f>B29</f>
        <v>23</v>
      </c>
      <c r="E73" s="274"/>
      <c r="F73" s="275"/>
      <c r="G73" s="454" t="e">
        <f>AVERAGE(E73:E75)</f>
        <v>#DIV/0!</v>
      </c>
      <c r="H73" s="276" t="e">
        <f>E73-$G$73</f>
        <v>#DIV/0!</v>
      </c>
      <c r="I73" s="455" t="e">
        <f>(G73-'Library - Standard Curve'!$C$43)/'Library - Standard Curve'!$C$41</f>
        <v>#DIV/0!</v>
      </c>
      <c r="J73" s="456" t="e">
        <f>10^I73</f>
        <v>#DIV/0!</v>
      </c>
    </row>
    <row r="74" spans="1:61" s="266" customFormat="1" ht="15">
      <c r="B74" s="399">
        <v>68</v>
      </c>
      <c r="D74" s="453"/>
      <c r="E74" s="274"/>
      <c r="F74" s="275"/>
      <c r="G74" s="454"/>
      <c r="H74" s="276" t="e">
        <f>E74-$G$73</f>
        <v>#DIV/0!</v>
      </c>
      <c r="I74" s="455"/>
      <c r="J74" s="457"/>
    </row>
    <row r="75" spans="1:61" s="278" customFormat="1" ht="15.75" thickBot="1">
      <c r="A75" s="266"/>
      <c r="B75" s="399">
        <v>69</v>
      </c>
      <c r="C75" s="266"/>
      <c r="D75" s="453"/>
      <c r="E75" s="274"/>
      <c r="F75" s="275"/>
      <c r="G75" s="454"/>
      <c r="H75" s="276" t="e">
        <f>E75-$G$73</f>
        <v>#DIV/0!</v>
      </c>
      <c r="I75" s="455"/>
      <c r="J75" s="457"/>
      <c r="K75" s="266"/>
      <c r="L75" s="266"/>
      <c r="M75" s="266"/>
      <c r="N75" s="266"/>
      <c r="O75" s="266"/>
      <c r="P75" s="266"/>
      <c r="Q75" s="266"/>
      <c r="R75" s="266"/>
      <c r="S75" s="266"/>
      <c r="T75" s="266"/>
      <c r="U75" s="266"/>
      <c r="V75" s="266"/>
      <c r="W75" s="266"/>
      <c r="X75" s="266"/>
      <c r="Y75" s="266"/>
      <c r="Z75" s="266"/>
      <c r="AA75" s="266"/>
      <c r="AB75" s="266"/>
      <c r="AC75" s="266"/>
      <c r="AD75" s="266"/>
      <c r="AE75" s="266"/>
      <c r="AF75" s="266"/>
      <c r="AG75" s="266"/>
      <c r="AH75" s="266"/>
      <c r="AI75" s="266"/>
      <c r="AJ75" s="266"/>
      <c r="AK75" s="266"/>
      <c r="AL75" s="266"/>
      <c r="AM75" s="266"/>
      <c r="AN75" s="266"/>
      <c r="AO75" s="266"/>
      <c r="AP75" s="266"/>
      <c r="AQ75" s="266"/>
      <c r="AR75" s="266"/>
      <c r="AS75" s="266"/>
      <c r="AT75" s="266"/>
      <c r="AU75" s="266"/>
      <c r="AV75" s="266"/>
      <c r="AW75" s="266"/>
      <c r="AX75" s="266"/>
      <c r="AY75" s="266"/>
      <c r="AZ75" s="266"/>
      <c r="BA75" s="266"/>
      <c r="BB75" s="266"/>
      <c r="BC75" s="266"/>
      <c r="BD75" s="266"/>
      <c r="BE75" s="266"/>
      <c r="BF75" s="266"/>
      <c r="BG75" s="266"/>
      <c r="BH75" s="266"/>
      <c r="BI75" s="266"/>
    </row>
    <row r="76" spans="1:61" s="266" customFormat="1" ht="15">
      <c r="B76" s="399">
        <v>70</v>
      </c>
      <c r="D76" s="453">
        <f>B30</f>
        <v>24</v>
      </c>
      <c r="E76" s="274"/>
      <c r="F76" s="275"/>
      <c r="G76" s="454" t="e">
        <f>AVERAGE(E76:E78)</f>
        <v>#DIV/0!</v>
      </c>
      <c r="H76" s="276" t="e">
        <f>E76-$G$76</f>
        <v>#DIV/0!</v>
      </c>
      <c r="I76" s="455" t="e">
        <f>(G76-'Library - Standard Curve'!$C$43)/'Library - Standard Curve'!$C$41</f>
        <v>#DIV/0!</v>
      </c>
      <c r="J76" s="457" t="e">
        <f>10^I76</f>
        <v>#DIV/0!</v>
      </c>
    </row>
    <row r="77" spans="1:61" s="266" customFormat="1" ht="15">
      <c r="B77" s="399">
        <v>71</v>
      </c>
      <c r="D77" s="453"/>
      <c r="E77" s="274"/>
      <c r="F77" s="275"/>
      <c r="G77" s="454"/>
      <c r="H77" s="276" t="e">
        <f>E77-$G$76</f>
        <v>#DIV/0!</v>
      </c>
      <c r="I77" s="455"/>
      <c r="J77" s="457"/>
    </row>
    <row r="78" spans="1:61" s="278" customFormat="1" ht="15.75" thickBot="1">
      <c r="A78" s="266"/>
      <c r="B78" s="399">
        <v>72</v>
      </c>
      <c r="C78" s="266"/>
      <c r="D78" s="453"/>
      <c r="E78" s="274"/>
      <c r="F78" s="275"/>
      <c r="G78" s="454"/>
      <c r="H78" s="276" t="e">
        <f>E78-$G$76</f>
        <v>#DIV/0!</v>
      </c>
      <c r="I78" s="455"/>
      <c r="J78" s="457"/>
      <c r="K78" s="266"/>
      <c r="L78" s="266"/>
      <c r="M78" s="266"/>
      <c r="N78" s="266"/>
      <c r="O78" s="266"/>
      <c r="P78" s="266"/>
      <c r="Q78" s="266"/>
      <c r="R78" s="266"/>
      <c r="S78" s="266"/>
      <c r="T78" s="266"/>
      <c r="U78" s="266"/>
      <c r="V78" s="266"/>
      <c r="W78" s="266"/>
      <c r="X78" s="266"/>
      <c r="Y78" s="266"/>
      <c r="Z78" s="266"/>
      <c r="AA78" s="266"/>
      <c r="AB78" s="266"/>
      <c r="AC78" s="266"/>
      <c r="AD78" s="266"/>
      <c r="AE78" s="266"/>
      <c r="AF78" s="266"/>
      <c r="AG78" s="266"/>
      <c r="AH78" s="266"/>
      <c r="AI78" s="266"/>
      <c r="AJ78" s="266"/>
      <c r="AK78" s="266"/>
      <c r="AL78" s="266"/>
      <c r="AM78" s="266"/>
      <c r="AN78" s="266"/>
      <c r="AO78" s="266"/>
      <c r="AP78" s="266"/>
      <c r="AQ78" s="266"/>
      <c r="AR78" s="266"/>
      <c r="AS78" s="266"/>
      <c r="AT78" s="266"/>
      <c r="AU78" s="266"/>
      <c r="AV78" s="266"/>
      <c r="AW78" s="266"/>
      <c r="AX78" s="266"/>
      <c r="AY78" s="266"/>
      <c r="AZ78" s="266"/>
      <c r="BA78" s="266"/>
      <c r="BB78" s="266"/>
      <c r="BC78" s="266"/>
      <c r="BD78" s="266"/>
      <c r="BE78" s="266"/>
      <c r="BF78" s="266"/>
      <c r="BG78" s="266"/>
      <c r="BH78" s="266"/>
      <c r="BI78" s="266"/>
    </row>
    <row r="79" spans="1:61" s="258" customFormat="1" ht="15">
      <c r="A79" s="266"/>
      <c r="B79" s="399">
        <v>73</v>
      </c>
      <c r="D79" s="463">
        <f>B31</f>
        <v>25</v>
      </c>
      <c r="E79" s="281"/>
      <c r="F79" s="282"/>
      <c r="G79" s="465" t="e">
        <f>AVERAGE(E79:E81)</f>
        <v>#DIV/0!</v>
      </c>
      <c r="H79" s="277" t="e">
        <f>E79-$G$7</f>
        <v>#DIV/0!</v>
      </c>
      <c r="I79" s="455" t="e">
        <f>(G79-'Library - Standard Curve'!$C$43)/'Library - Standard Curve'!$C$41</f>
        <v>#DIV/0!</v>
      </c>
      <c r="J79" s="456" t="e">
        <f>10^I79</f>
        <v>#DIV/0!</v>
      </c>
    </row>
    <row r="80" spans="1:61" s="258" customFormat="1" ht="15">
      <c r="A80" s="266"/>
      <c r="B80" s="399">
        <v>74</v>
      </c>
      <c r="D80" s="453"/>
      <c r="E80" s="274"/>
      <c r="F80" s="275"/>
      <c r="G80" s="454"/>
      <c r="H80" s="277" t="e">
        <f>E80-$G$7</f>
        <v>#DIV/0!</v>
      </c>
      <c r="I80" s="455"/>
      <c r="J80" s="457"/>
    </row>
    <row r="81" spans="1:10" s="258" customFormat="1" ht="15">
      <c r="A81" s="266"/>
      <c r="B81" s="399">
        <v>75</v>
      </c>
      <c r="D81" s="453"/>
      <c r="E81" s="274"/>
      <c r="F81" s="275"/>
      <c r="G81" s="454"/>
      <c r="H81" s="277" t="e">
        <f>E81-$G$7</f>
        <v>#DIV/0!</v>
      </c>
      <c r="I81" s="455"/>
      <c r="J81" s="457"/>
    </row>
    <row r="82" spans="1:10" ht="15">
      <c r="A82" s="266"/>
      <c r="B82" s="399">
        <v>76</v>
      </c>
      <c r="D82" s="453">
        <f>B32</f>
        <v>26</v>
      </c>
      <c r="E82" s="274"/>
      <c r="F82" s="275"/>
      <c r="G82" s="454" t="e">
        <f>AVERAGE(E82:E84)</f>
        <v>#DIV/0!</v>
      </c>
      <c r="H82" s="276" t="e">
        <f>E82-$G$10</f>
        <v>#DIV/0!</v>
      </c>
      <c r="I82" s="455" t="e">
        <f>(G82-'Library - Standard Curve'!$C$43)/'Library - Standard Curve'!$C$41</f>
        <v>#DIV/0!</v>
      </c>
      <c r="J82" s="456" t="e">
        <f>10^I82</f>
        <v>#DIV/0!</v>
      </c>
    </row>
    <row r="83" spans="1:10" ht="15">
      <c r="A83" s="266"/>
      <c r="B83" s="399">
        <v>77</v>
      </c>
      <c r="D83" s="453"/>
      <c r="E83" s="274"/>
      <c r="F83" s="275"/>
      <c r="G83" s="454"/>
      <c r="H83" s="276" t="e">
        <f>E83-$G$10</f>
        <v>#DIV/0!</v>
      </c>
      <c r="I83" s="455"/>
      <c r="J83" s="457"/>
    </row>
    <row r="84" spans="1:10" ht="15">
      <c r="A84" s="266"/>
      <c r="B84" s="399">
        <v>78</v>
      </c>
      <c r="D84" s="453"/>
      <c r="E84" s="274"/>
      <c r="F84" s="275"/>
      <c r="G84" s="454"/>
      <c r="H84" s="276" t="e">
        <f>E84-$G$10</f>
        <v>#DIV/0!</v>
      </c>
      <c r="I84" s="455"/>
      <c r="J84" s="457"/>
    </row>
    <row r="85" spans="1:10" ht="15">
      <c r="A85" s="266"/>
      <c r="B85" s="399">
        <v>79</v>
      </c>
      <c r="D85" s="453">
        <f>B33</f>
        <v>27</v>
      </c>
      <c r="E85" s="274"/>
      <c r="F85" s="275"/>
      <c r="G85" s="454" t="e">
        <f>AVERAGE(E85:E87)</f>
        <v>#DIV/0!</v>
      </c>
      <c r="H85" s="276" t="e">
        <f>E85-$G$13</f>
        <v>#DIV/0!</v>
      </c>
      <c r="I85" s="455" t="e">
        <f>(G85-'Library - Standard Curve'!$C$43)/'Library - Standard Curve'!$C$41</f>
        <v>#DIV/0!</v>
      </c>
      <c r="J85" s="456" t="e">
        <f>10^I85</f>
        <v>#DIV/0!</v>
      </c>
    </row>
    <row r="86" spans="1:10" ht="15">
      <c r="A86" s="266"/>
      <c r="B86" s="399">
        <v>80</v>
      </c>
      <c r="D86" s="453"/>
      <c r="E86" s="274"/>
      <c r="F86" s="275"/>
      <c r="G86" s="454"/>
      <c r="H86" s="276" t="e">
        <f>E86-$G$13</f>
        <v>#DIV/0!</v>
      </c>
      <c r="I86" s="455"/>
      <c r="J86" s="457"/>
    </row>
    <row r="87" spans="1:10" ht="15">
      <c r="A87" s="266"/>
      <c r="B87" s="399">
        <v>81</v>
      </c>
      <c r="D87" s="453"/>
      <c r="E87" s="274"/>
      <c r="F87" s="275"/>
      <c r="G87" s="454"/>
      <c r="H87" s="276" t="e">
        <f>E87-$G$13</f>
        <v>#DIV/0!</v>
      </c>
      <c r="I87" s="455"/>
      <c r="J87" s="457"/>
    </row>
    <row r="88" spans="1:10" ht="15">
      <c r="A88" s="266"/>
      <c r="B88" s="399">
        <v>82</v>
      </c>
      <c r="D88" s="463">
        <f>B34</f>
        <v>28</v>
      </c>
      <c r="E88" s="274"/>
      <c r="F88" s="275"/>
      <c r="G88" s="454" t="e">
        <f>AVERAGE(E88:E90)</f>
        <v>#DIV/0!</v>
      </c>
      <c r="H88" s="276" t="e">
        <f>E88-$G$16</f>
        <v>#DIV/0!</v>
      </c>
      <c r="I88" s="455" t="e">
        <f>(G88-'Library - Standard Curve'!$C$43)/'Library - Standard Curve'!$C$41</f>
        <v>#DIV/0!</v>
      </c>
      <c r="J88" s="456" t="e">
        <f>10^I88</f>
        <v>#DIV/0!</v>
      </c>
    </row>
    <row r="89" spans="1:10" ht="15">
      <c r="A89" s="266"/>
      <c r="B89" s="399">
        <v>83</v>
      </c>
      <c r="D89" s="453"/>
      <c r="E89" s="274"/>
      <c r="F89" s="275"/>
      <c r="G89" s="454"/>
      <c r="H89" s="276" t="e">
        <f>E89-$G$16</f>
        <v>#DIV/0!</v>
      </c>
      <c r="I89" s="455"/>
      <c r="J89" s="457"/>
    </row>
    <row r="90" spans="1:10" ht="15">
      <c r="A90" s="266"/>
      <c r="B90" s="399">
        <v>84</v>
      </c>
      <c r="D90" s="453"/>
      <c r="E90" s="274"/>
      <c r="F90" s="275"/>
      <c r="G90" s="454"/>
      <c r="H90" s="276" t="e">
        <f>E90-$G$16</f>
        <v>#DIV/0!</v>
      </c>
      <c r="I90" s="455"/>
      <c r="J90" s="457"/>
    </row>
    <row r="91" spans="1:10" ht="15">
      <c r="A91" s="266"/>
      <c r="B91" s="399">
        <v>85</v>
      </c>
      <c r="D91" s="453">
        <f>B35</f>
        <v>29</v>
      </c>
      <c r="E91" s="274"/>
      <c r="F91" s="275"/>
      <c r="G91" s="454" t="e">
        <f>AVERAGE(E91:E93)</f>
        <v>#DIV/0!</v>
      </c>
      <c r="H91" s="276" t="e">
        <f>E91-$G$19</f>
        <v>#DIV/0!</v>
      </c>
      <c r="I91" s="455" t="e">
        <f>(G91-'Library - Standard Curve'!$C$43)/'Library - Standard Curve'!$C$41</f>
        <v>#DIV/0!</v>
      </c>
      <c r="J91" s="456" t="e">
        <f>10^I91</f>
        <v>#DIV/0!</v>
      </c>
    </row>
    <row r="92" spans="1:10" ht="15">
      <c r="A92" s="266"/>
      <c r="B92" s="399">
        <v>86</v>
      </c>
      <c r="D92" s="453"/>
      <c r="E92" s="274"/>
      <c r="F92" s="275"/>
      <c r="G92" s="454"/>
      <c r="H92" s="276" t="e">
        <f>E92-$G$19</f>
        <v>#DIV/0!</v>
      </c>
      <c r="I92" s="455"/>
      <c r="J92" s="457"/>
    </row>
    <row r="93" spans="1:10" ht="15">
      <c r="A93" s="266"/>
      <c r="B93" s="399">
        <v>87</v>
      </c>
      <c r="D93" s="453"/>
      <c r="E93" s="274"/>
      <c r="F93" s="275"/>
      <c r="G93" s="454"/>
      <c r="H93" s="276" t="e">
        <f>E93-$G$19</f>
        <v>#DIV/0!</v>
      </c>
      <c r="I93" s="455"/>
      <c r="J93" s="457"/>
    </row>
    <row r="94" spans="1:10" ht="15">
      <c r="A94" s="266"/>
      <c r="B94" s="399">
        <v>88</v>
      </c>
      <c r="D94" s="453">
        <f>B36</f>
        <v>30</v>
      </c>
      <c r="E94" s="274"/>
      <c r="F94" s="275"/>
      <c r="G94" s="454" t="e">
        <f>AVERAGE(E94:E96)</f>
        <v>#DIV/0!</v>
      </c>
      <c r="H94" s="276" t="e">
        <f>E94-$G$22</f>
        <v>#DIV/0!</v>
      </c>
      <c r="I94" s="455" t="e">
        <f>(G94-'Library - Standard Curve'!$C$43)/'Library - Standard Curve'!$C$41</f>
        <v>#DIV/0!</v>
      </c>
      <c r="J94" s="456" t="e">
        <f>10^I94</f>
        <v>#DIV/0!</v>
      </c>
    </row>
    <row r="95" spans="1:10" ht="15">
      <c r="A95" s="266"/>
      <c r="B95" s="399">
        <v>89</v>
      </c>
      <c r="D95" s="453"/>
      <c r="E95" s="274"/>
      <c r="F95" s="275"/>
      <c r="G95" s="454"/>
      <c r="H95" s="276" t="e">
        <f>E95-$G$22</f>
        <v>#DIV/0!</v>
      </c>
      <c r="I95" s="455"/>
      <c r="J95" s="457"/>
    </row>
    <row r="96" spans="1:10" ht="15">
      <c r="A96" s="266"/>
      <c r="B96" s="399">
        <v>90</v>
      </c>
      <c r="D96" s="453"/>
      <c r="E96" s="274"/>
      <c r="F96" s="275"/>
      <c r="G96" s="454"/>
      <c r="H96" s="276" t="e">
        <f>E96-$G$22</f>
        <v>#DIV/0!</v>
      </c>
      <c r="I96" s="455"/>
      <c r="J96" s="457"/>
    </row>
    <row r="97" spans="1:10" ht="15">
      <c r="A97" s="266"/>
      <c r="B97" s="399">
        <v>91</v>
      </c>
      <c r="D97" s="463">
        <f>B37</f>
        <v>31</v>
      </c>
      <c r="E97" s="274"/>
      <c r="F97" s="275"/>
      <c r="G97" s="454" t="e">
        <f>AVERAGE(E97:E99)</f>
        <v>#DIV/0!</v>
      </c>
      <c r="H97" s="276" t="e">
        <f>E97-$G$25</f>
        <v>#DIV/0!</v>
      </c>
      <c r="I97" s="455" t="e">
        <f>(G97-'Library - Standard Curve'!$C$43)/'Library - Standard Curve'!$C$41</f>
        <v>#DIV/0!</v>
      </c>
      <c r="J97" s="456" t="e">
        <f>10^I97</f>
        <v>#DIV/0!</v>
      </c>
    </row>
    <row r="98" spans="1:10" ht="15">
      <c r="A98" s="266"/>
      <c r="B98" s="399">
        <v>92</v>
      </c>
      <c r="D98" s="453"/>
      <c r="E98" s="274"/>
      <c r="F98" s="275"/>
      <c r="G98" s="454"/>
      <c r="H98" s="276" t="e">
        <f>E98-$G$25</f>
        <v>#DIV/0!</v>
      </c>
      <c r="I98" s="455"/>
      <c r="J98" s="457"/>
    </row>
    <row r="99" spans="1:10" ht="15">
      <c r="A99" s="266"/>
      <c r="B99" s="399">
        <v>93</v>
      </c>
      <c r="D99" s="453"/>
      <c r="E99" s="274"/>
      <c r="F99" s="275"/>
      <c r="G99" s="454"/>
      <c r="H99" s="276" t="e">
        <f>E99-$G$25</f>
        <v>#DIV/0!</v>
      </c>
      <c r="I99" s="455"/>
      <c r="J99" s="457"/>
    </row>
    <row r="100" spans="1:10" ht="15">
      <c r="A100" s="266"/>
      <c r="B100" s="399">
        <v>94</v>
      </c>
      <c r="D100" s="453">
        <f>B38</f>
        <v>32</v>
      </c>
      <c r="E100" s="274"/>
      <c r="F100" s="275"/>
      <c r="G100" s="454" t="e">
        <f>AVERAGE(E100:E102)</f>
        <v>#DIV/0!</v>
      </c>
      <c r="H100" s="276" t="e">
        <f>E100-$G$28</f>
        <v>#DIV/0!</v>
      </c>
      <c r="I100" s="455" t="e">
        <f>(G100-'Library - Standard Curve'!$C$43)/'Library - Standard Curve'!$C$41</f>
        <v>#DIV/0!</v>
      </c>
      <c r="J100" s="456" t="e">
        <f>10^I100</f>
        <v>#DIV/0!</v>
      </c>
    </row>
    <row r="101" spans="1:10" ht="15">
      <c r="A101" s="266"/>
      <c r="B101" s="399">
        <v>95</v>
      </c>
      <c r="D101" s="453"/>
      <c r="E101" s="274"/>
      <c r="F101" s="275"/>
      <c r="G101" s="454"/>
      <c r="H101" s="276" t="e">
        <f>E101-$G$28</f>
        <v>#DIV/0!</v>
      </c>
      <c r="I101" s="455"/>
      <c r="J101" s="457"/>
    </row>
    <row r="102" spans="1:10" ht="15">
      <c r="A102" s="266"/>
      <c r="B102" s="399">
        <v>96</v>
      </c>
      <c r="D102" s="453"/>
      <c r="E102" s="274"/>
      <c r="F102" s="275"/>
      <c r="G102" s="454"/>
      <c r="H102" s="276" t="e">
        <f>E102-$G$28</f>
        <v>#DIV/0!</v>
      </c>
      <c r="I102" s="455"/>
      <c r="J102" s="457"/>
    </row>
    <row r="103" spans="1:10" ht="15">
      <c r="A103" s="266"/>
      <c r="B103" s="399">
        <v>97</v>
      </c>
      <c r="D103" s="463">
        <f>B39</f>
        <v>33</v>
      </c>
      <c r="E103" s="274"/>
      <c r="F103" s="19"/>
      <c r="G103" s="464" t="e">
        <f>AVERAGE(E103:E105)</f>
        <v>#DIV/0!</v>
      </c>
      <c r="H103" s="276" t="e">
        <f>E103-$G$31</f>
        <v>#DIV/0!</v>
      </c>
      <c r="I103" s="455" t="e">
        <f>(G103-'Library - Standard Curve'!$C$43)/'Library - Standard Curve'!$C$41</f>
        <v>#DIV/0!</v>
      </c>
      <c r="J103" s="456" t="e">
        <f>10^I103</f>
        <v>#DIV/0!</v>
      </c>
    </row>
    <row r="104" spans="1:10" ht="15">
      <c r="A104" s="266"/>
      <c r="B104" s="399">
        <v>98</v>
      </c>
      <c r="D104" s="453"/>
      <c r="E104" s="274"/>
      <c r="F104" s="275"/>
      <c r="G104" s="464"/>
      <c r="H104" s="276" t="e">
        <f>E104-$G$31</f>
        <v>#DIV/0!</v>
      </c>
      <c r="I104" s="455"/>
      <c r="J104" s="457"/>
    </row>
    <row r="105" spans="1:10" ht="15">
      <c r="A105" s="266"/>
      <c r="B105" s="399">
        <v>99</v>
      </c>
      <c r="D105" s="453"/>
      <c r="E105" s="274"/>
      <c r="F105" s="275"/>
      <c r="G105" s="464"/>
      <c r="H105" s="276" t="e">
        <f>E105-$G$31</f>
        <v>#DIV/0!</v>
      </c>
      <c r="I105" s="455"/>
      <c r="J105" s="457"/>
    </row>
    <row r="106" spans="1:10" ht="15">
      <c r="A106" s="266"/>
      <c r="B106" s="399">
        <v>100</v>
      </c>
      <c r="D106" s="453">
        <f>B40</f>
        <v>34</v>
      </c>
      <c r="E106" s="274"/>
      <c r="F106" s="275"/>
      <c r="G106" s="454" t="e">
        <f>AVERAGE(E106:E108)</f>
        <v>#DIV/0!</v>
      </c>
      <c r="H106" s="276" t="e">
        <f>E106-$G$34</f>
        <v>#DIV/0!</v>
      </c>
      <c r="I106" s="455" t="e">
        <f>(G106-'Library - Standard Curve'!$C$43)/'Library - Standard Curve'!$C$41</f>
        <v>#DIV/0!</v>
      </c>
      <c r="J106" s="456" t="e">
        <f>10^I106</f>
        <v>#DIV/0!</v>
      </c>
    </row>
    <row r="107" spans="1:10" ht="15">
      <c r="A107" s="266"/>
      <c r="B107" s="399">
        <v>101</v>
      </c>
      <c r="D107" s="453"/>
      <c r="E107" s="274"/>
      <c r="F107" s="275"/>
      <c r="G107" s="454"/>
      <c r="H107" s="276" t="e">
        <f>E107-$G$34</f>
        <v>#DIV/0!</v>
      </c>
      <c r="I107" s="455"/>
      <c r="J107" s="457"/>
    </row>
    <row r="108" spans="1:10" ht="15">
      <c r="A108" s="266"/>
      <c r="B108" s="399">
        <v>102</v>
      </c>
      <c r="D108" s="453"/>
      <c r="E108" s="274"/>
      <c r="F108" s="275"/>
      <c r="G108" s="454"/>
      <c r="H108" s="276" t="e">
        <f>E108-$G$34</f>
        <v>#DIV/0!</v>
      </c>
      <c r="I108" s="455"/>
      <c r="J108" s="457"/>
    </row>
    <row r="109" spans="1:10" ht="15">
      <c r="A109" s="266"/>
      <c r="B109" s="399">
        <v>103</v>
      </c>
      <c r="D109" s="453">
        <f>B41</f>
        <v>35</v>
      </c>
      <c r="E109" s="274"/>
      <c r="F109" s="19"/>
      <c r="G109" s="464" t="e">
        <f>AVERAGE(E109:E111)</f>
        <v>#DIV/0!</v>
      </c>
      <c r="H109" s="276" t="e">
        <f>E109-$G$37</f>
        <v>#DIV/0!</v>
      </c>
      <c r="I109" s="455" t="e">
        <f>(G109-'Library - Standard Curve'!$C$43)/'Library - Standard Curve'!$C$41</f>
        <v>#DIV/0!</v>
      </c>
      <c r="J109" s="456" t="e">
        <f>10^I109</f>
        <v>#DIV/0!</v>
      </c>
    </row>
    <row r="110" spans="1:10" ht="15">
      <c r="A110" s="266"/>
      <c r="B110" s="399">
        <v>104</v>
      </c>
      <c r="D110" s="453"/>
      <c r="E110" s="274"/>
      <c r="F110" s="275"/>
      <c r="G110" s="464"/>
      <c r="H110" s="276" t="e">
        <f>E110-$G$37</f>
        <v>#DIV/0!</v>
      </c>
      <c r="I110" s="455"/>
      <c r="J110" s="457"/>
    </row>
    <row r="111" spans="1:10" ht="15">
      <c r="A111" s="266"/>
      <c r="B111" s="399">
        <v>105</v>
      </c>
      <c r="D111" s="453"/>
      <c r="E111" s="274"/>
      <c r="F111" s="275"/>
      <c r="G111" s="464"/>
      <c r="H111" s="276" t="e">
        <f>E111-$G$37</f>
        <v>#DIV/0!</v>
      </c>
      <c r="I111" s="455"/>
      <c r="J111" s="457"/>
    </row>
    <row r="112" spans="1:10" ht="15">
      <c r="A112" s="266"/>
      <c r="B112" s="399">
        <v>106</v>
      </c>
      <c r="D112" s="463">
        <f>B42</f>
        <v>36</v>
      </c>
      <c r="E112" s="274"/>
      <c r="F112" s="275"/>
      <c r="G112" s="454" t="e">
        <f>AVERAGE(E112:E114)</f>
        <v>#DIV/0!</v>
      </c>
      <c r="H112" s="276" t="e">
        <f>E112-$G$40</f>
        <v>#DIV/0!</v>
      </c>
      <c r="I112" s="455" t="e">
        <f>(G112-'Library - Standard Curve'!$C$43)/'Library - Standard Curve'!$C$41</f>
        <v>#DIV/0!</v>
      </c>
      <c r="J112" s="456" t="e">
        <f>10^I112</f>
        <v>#DIV/0!</v>
      </c>
    </row>
    <row r="113" spans="1:10" ht="15">
      <c r="A113" s="266"/>
      <c r="B113" s="399">
        <v>107</v>
      </c>
      <c r="D113" s="453"/>
      <c r="E113" s="274"/>
      <c r="F113" s="275"/>
      <c r="G113" s="454"/>
      <c r="H113" s="276" t="e">
        <f>E113-$G$40</f>
        <v>#DIV/0!</v>
      </c>
      <c r="I113" s="455"/>
      <c r="J113" s="457"/>
    </row>
    <row r="114" spans="1:10" ht="15">
      <c r="A114" s="266"/>
      <c r="B114" s="399">
        <v>108</v>
      </c>
      <c r="D114" s="453"/>
      <c r="E114" s="274"/>
      <c r="F114" s="275"/>
      <c r="G114" s="454"/>
      <c r="H114" s="276" t="e">
        <f>E114-$G$40</f>
        <v>#DIV/0!</v>
      </c>
      <c r="I114" s="455"/>
      <c r="J114" s="457"/>
    </row>
    <row r="115" spans="1:10" ht="15">
      <c r="A115" s="266"/>
      <c r="B115" s="399">
        <v>109</v>
      </c>
      <c r="D115" s="453">
        <f>B43</f>
        <v>37</v>
      </c>
      <c r="E115" s="274"/>
      <c r="F115" s="275"/>
      <c r="G115" s="454" t="e">
        <f>AVERAGE(E115:E117)</f>
        <v>#DIV/0!</v>
      </c>
      <c r="H115" s="276" t="e">
        <f>E115-$G$43</f>
        <v>#DIV/0!</v>
      </c>
      <c r="I115" s="455" t="e">
        <f>(G115-'Library - Standard Curve'!$C$43)/'Library - Standard Curve'!$C$41</f>
        <v>#DIV/0!</v>
      </c>
      <c r="J115" s="456" t="e">
        <f>10^I115</f>
        <v>#DIV/0!</v>
      </c>
    </row>
    <row r="116" spans="1:10" ht="15">
      <c r="A116" s="266"/>
      <c r="B116" s="399">
        <v>110</v>
      </c>
      <c r="D116" s="453"/>
      <c r="E116" s="274"/>
      <c r="F116" s="275"/>
      <c r="G116" s="454"/>
      <c r="H116" s="276" t="e">
        <f>E116-$G$43</f>
        <v>#DIV/0!</v>
      </c>
      <c r="I116" s="455"/>
      <c r="J116" s="457"/>
    </row>
    <row r="117" spans="1:10" ht="15">
      <c r="A117" s="266"/>
      <c r="B117" s="399">
        <v>111</v>
      </c>
      <c r="D117" s="453"/>
      <c r="E117" s="274"/>
      <c r="F117" s="275"/>
      <c r="G117" s="454"/>
      <c r="H117" s="276" t="e">
        <f>E117-$G$43</f>
        <v>#DIV/0!</v>
      </c>
      <c r="I117" s="455"/>
      <c r="J117" s="457"/>
    </row>
    <row r="118" spans="1:10" ht="15">
      <c r="A118" s="266"/>
      <c r="B118" s="399">
        <v>112</v>
      </c>
      <c r="D118" s="453">
        <f>B44</f>
        <v>38</v>
      </c>
      <c r="E118" s="274"/>
      <c r="F118" s="275"/>
      <c r="G118" s="454" t="e">
        <f>AVERAGE(E118:E120)</f>
        <v>#DIV/0!</v>
      </c>
      <c r="H118" s="276" t="e">
        <f>E118-$G$46</f>
        <v>#DIV/0!</v>
      </c>
      <c r="I118" s="455" t="e">
        <f>(G118-'Library - Standard Curve'!$C$43)/'Library - Standard Curve'!$C$41</f>
        <v>#DIV/0!</v>
      </c>
      <c r="J118" s="456" t="e">
        <f>10^I118</f>
        <v>#DIV/0!</v>
      </c>
    </row>
    <row r="119" spans="1:10" ht="15">
      <c r="A119" s="266"/>
      <c r="B119" s="399">
        <v>113</v>
      </c>
      <c r="D119" s="453"/>
      <c r="E119" s="274"/>
      <c r="F119" s="275"/>
      <c r="G119" s="454"/>
      <c r="H119" s="276" t="e">
        <f>E119-$G$46</f>
        <v>#DIV/0!</v>
      </c>
      <c r="I119" s="455"/>
      <c r="J119" s="457"/>
    </row>
    <row r="120" spans="1:10" ht="15">
      <c r="A120" s="266"/>
      <c r="B120" s="399">
        <v>114</v>
      </c>
      <c r="D120" s="453"/>
      <c r="E120" s="274"/>
      <c r="F120" s="275"/>
      <c r="G120" s="454"/>
      <c r="H120" s="276" t="e">
        <f>E120-$G$46</f>
        <v>#DIV/0!</v>
      </c>
      <c r="I120" s="455"/>
      <c r="J120" s="457"/>
    </row>
    <row r="121" spans="1:10" ht="15">
      <c r="A121" s="266"/>
      <c r="B121" s="399">
        <v>115</v>
      </c>
      <c r="D121" s="463">
        <f>B45</f>
        <v>39</v>
      </c>
      <c r="E121" s="274"/>
      <c r="F121" s="19"/>
      <c r="G121" s="464" t="e">
        <f>AVERAGE(E121:E123)</f>
        <v>#DIV/0!</v>
      </c>
      <c r="H121" s="276" t="e">
        <f>E121-$G$49</f>
        <v>#DIV/0!</v>
      </c>
      <c r="I121" s="455" t="e">
        <f>(G121-'Library - Standard Curve'!$C$43)/'Library - Standard Curve'!$C$41</f>
        <v>#DIV/0!</v>
      </c>
      <c r="J121" s="456" t="e">
        <f>10^I121</f>
        <v>#DIV/0!</v>
      </c>
    </row>
    <row r="122" spans="1:10" ht="15">
      <c r="A122" s="266"/>
      <c r="B122" s="399">
        <v>116</v>
      </c>
      <c r="D122" s="453"/>
      <c r="E122" s="274"/>
      <c r="F122" s="275"/>
      <c r="G122" s="464"/>
      <c r="H122" s="276" t="e">
        <f>E122-$G$49</f>
        <v>#DIV/0!</v>
      </c>
      <c r="I122" s="455"/>
      <c r="J122" s="457"/>
    </row>
    <row r="123" spans="1:10" ht="15">
      <c r="A123" s="266"/>
      <c r="B123" s="399">
        <v>117</v>
      </c>
      <c r="D123" s="453"/>
      <c r="E123" s="274"/>
      <c r="F123" s="275"/>
      <c r="G123" s="464"/>
      <c r="H123" s="276" t="e">
        <f>E123-$G$49</f>
        <v>#DIV/0!</v>
      </c>
      <c r="I123" s="455"/>
      <c r="J123" s="457"/>
    </row>
    <row r="124" spans="1:10" ht="15">
      <c r="A124" s="266"/>
      <c r="B124" s="399">
        <v>118</v>
      </c>
      <c r="D124" s="453">
        <f>B46</f>
        <v>40</v>
      </c>
      <c r="E124" s="274"/>
      <c r="F124" s="275"/>
      <c r="G124" s="454" t="e">
        <f>AVERAGE(E124:E126)</f>
        <v>#DIV/0!</v>
      </c>
      <c r="H124" s="276" t="e">
        <f>E124-$G$52</f>
        <v>#DIV/0!</v>
      </c>
      <c r="I124" s="455" t="e">
        <f>(G124-'Library - Standard Curve'!$C$43)/'Library - Standard Curve'!$C$41</f>
        <v>#DIV/0!</v>
      </c>
      <c r="J124" s="456" t="e">
        <f>10^I124</f>
        <v>#DIV/0!</v>
      </c>
    </row>
    <row r="125" spans="1:10" ht="15">
      <c r="A125" s="266"/>
      <c r="B125" s="399">
        <v>119</v>
      </c>
      <c r="D125" s="453"/>
      <c r="E125" s="274"/>
      <c r="F125" s="275"/>
      <c r="G125" s="454"/>
      <c r="H125" s="276" t="e">
        <f>E125-$G$52</f>
        <v>#DIV/0!</v>
      </c>
      <c r="I125" s="455"/>
      <c r="J125" s="457"/>
    </row>
    <row r="126" spans="1:10" ht="15">
      <c r="A126" s="266"/>
      <c r="B126" s="399">
        <v>120</v>
      </c>
      <c r="D126" s="453"/>
      <c r="E126" s="274"/>
      <c r="F126" s="275"/>
      <c r="G126" s="454"/>
      <c r="H126" s="276" t="e">
        <f>E126-$G$52</f>
        <v>#DIV/0!</v>
      </c>
      <c r="I126" s="455"/>
      <c r="J126" s="457"/>
    </row>
    <row r="127" spans="1:10" ht="15">
      <c r="A127" s="266"/>
      <c r="B127" s="399">
        <v>121</v>
      </c>
      <c r="D127" s="463">
        <f>B47</f>
        <v>41</v>
      </c>
      <c r="E127" s="274"/>
      <c r="F127" s="19"/>
      <c r="G127" s="464" t="e">
        <f>AVERAGE(E127:E129)</f>
        <v>#DIV/0!</v>
      </c>
      <c r="H127" s="276" t="e">
        <f>E127-$G$55</f>
        <v>#DIV/0!</v>
      </c>
      <c r="I127" s="455" t="e">
        <f>(G127-'Library - Standard Curve'!$C$43)/'Library - Standard Curve'!$C$41</f>
        <v>#DIV/0!</v>
      </c>
      <c r="J127" s="456" t="e">
        <f>10^I127</f>
        <v>#DIV/0!</v>
      </c>
    </row>
    <row r="128" spans="1:10" ht="15">
      <c r="A128" s="266"/>
      <c r="B128" s="399">
        <v>122</v>
      </c>
      <c r="D128" s="453"/>
      <c r="E128" s="274"/>
      <c r="F128" s="275"/>
      <c r="G128" s="464"/>
      <c r="H128" s="276" t="e">
        <f>E128-$G$55</f>
        <v>#DIV/0!</v>
      </c>
      <c r="I128" s="455"/>
      <c r="J128" s="457"/>
    </row>
    <row r="129" spans="1:10" ht="15">
      <c r="A129" s="266"/>
      <c r="B129" s="399">
        <v>123</v>
      </c>
      <c r="D129" s="453"/>
      <c r="E129" s="274"/>
      <c r="F129" s="275"/>
      <c r="G129" s="464"/>
      <c r="H129" s="276" t="e">
        <f>E129-$G$55</f>
        <v>#DIV/0!</v>
      </c>
      <c r="I129" s="455"/>
      <c r="J129" s="457"/>
    </row>
    <row r="130" spans="1:10" ht="15">
      <c r="A130" s="266"/>
      <c r="B130" s="399">
        <v>124</v>
      </c>
      <c r="D130" s="453">
        <f>B48</f>
        <v>42</v>
      </c>
      <c r="E130" s="274"/>
      <c r="F130" s="275"/>
      <c r="G130" s="454" t="e">
        <f>AVERAGE(E130:E132)</f>
        <v>#DIV/0!</v>
      </c>
      <c r="H130" s="276" t="e">
        <f>E130-$G$58</f>
        <v>#DIV/0!</v>
      </c>
      <c r="I130" s="455" t="e">
        <f>(G130-'Library - Standard Curve'!$C$43)/'Library - Standard Curve'!$C$41</f>
        <v>#DIV/0!</v>
      </c>
      <c r="J130" s="456" t="e">
        <f>10^I130</f>
        <v>#DIV/0!</v>
      </c>
    </row>
    <row r="131" spans="1:10" ht="15">
      <c r="A131" s="266"/>
      <c r="B131" s="399">
        <v>125</v>
      </c>
      <c r="D131" s="453"/>
      <c r="E131" s="274"/>
      <c r="F131" s="275"/>
      <c r="G131" s="454"/>
      <c r="H131" s="276" t="e">
        <f>E131-$G$58</f>
        <v>#DIV/0!</v>
      </c>
      <c r="I131" s="455"/>
      <c r="J131" s="457"/>
    </row>
    <row r="132" spans="1:10" ht="15">
      <c r="A132" s="266"/>
      <c r="B132" s="399">
        <v>126</v>
      </c>
      <c r="D132" s="453"/>
      <c r="E132" s="274"/>
      <c r="F132" s="275"/>
      <c r="G132" s="454"/>
      <c r="H132" s="276" t="e">
        <f>E132-$G$58</f>
        <v>#DIV/0!</v>
      </c>
      <c r="I132" s="455"/>
      <c r="J132" s="457"/>
    </row>
    <row r="133" spans="1:10" ht="15">
      <c r="A133" s="266"/>
      <c r="B133" s="399">
        <v>127</v>
      </c>
      <c r="D133" s="453">
        <f>B49</f>
        <v>43</v>
      </c>
      <c r="E133" s="274"/>
      <c r="F133" s="19"/>
      <c r="G133" s="464" t="e">
        <f>AVERAGE(E133:E135)</f>
        <v>#DIV/0!</v>
      </c>
      <c r="H133" s="276" t="e">
        <f>E133-$G$61</f>
        <v>#DIV/0!</v>
      </c>
      <c r="I133" s="455" t="e">
        <f>(G133-'Library - Standard Curve'!$C$43)/'Library - Standard Curve'!$C$41</f>
        <v>#DIV/0!</v>
      </c>
      <c r="J133" s="456" t="e">
        <f>10^I133</f>
        <v>#DIV/0!</v>
      </c>
    </row>
    <row r="134" spans="1:10" ht="15">
      <c r="A134" s="266"/>
      <c r="B134" s="399">
        <v>128</v>
      </c>
      <c r="D134" s="453"/>
      <c r="E134" s="274"/>
      <c r="F134" s="275"/>
      <c r="G134" s="464"/>
      <c r="H134" s="276" t="e">
        <f>E134-$G$61</f>
        <v>#DIV/0!</v>
      </c>
      <c r="I134" s="455"/>
      <c r="J134" s="457"/>
    </row>
    <row r="135" spans="1:10" ht="15">
      <c r="A135" s="266"/>
      <c r="B135" s="399">
        <v>129</v>
      </c>
      <c r="D135" s="453"/>
      <c r="E135" s="274"/>
      <c r="F135" s="275"/>
      <c r="G135" s="464"/>
      <c r="H135" s="276" t="e">
        <f>E135-$G$61</f>
        <v>#DIV/0!</v>
      </c>
      <c r="I135" s="455"/>
      <c r="J135" s="457"/>
    </row>
    <row r="136" spans="1:10" ht="15">
      <c r="A136" s="266"/>
      <c r="B136" s="399">
        <v>130</v>
      </c>
      <c r="D136" s="463">
        <f>B50</f>
        <v>44</v>
      </c>
      <c r="E136" s="274"/>
      <c r="F136" s="275"/>
      <c r="G136" s="454" t="e">
        <f>AVERAGE(E136:E138)</f>
        <v>#DIV/0!</v>
      </c>
      <c r="H136" s="276" t="e">
        <f>E136-$G$64</f>
        <v>#DIV/0!</v>
      </c>
      <c r="I136" s="455" t="e">
        <f>(G136-'Library - Standard Curve'!$C$43)/'Library - Standard Curve'!$C$41</f>
        <v>#DIV/0!</v>
      </c>
      <c r="J136" s="456" t="e">
        <f>10^I136</f>
        <v>#DIV/0!</v>
      </c>
    </row>
    <row r="137" spans="1:10" ht="15">
      <c r="A137" s="266"/>
      <c r="B137" s="399">
        <v>131</v>
      </c>
      <c r="D137" s="453"/>
      <c r="E137" s="274"/>
      <c r="F137" s="275"/>
      <c r="G137" s="454"/>
      <c r="H137" s="276" t="e">
        <f>E137-$G$64</f>
        <v>#DIV/0!</v>
      </c>
      <c r="I137" s="455"/>
      <c r="J137" s="457"/>
    </row>
    <row r="138" spans="1:10" ht="15">
      <c r="A138" s="266"/>
      <c r="B138" s="399">
        <v>132</v>
      </c>
      <c r="D138" s="453"/>
      <c r="E138" s="274"/>
      <c r="F138" s="275"/>
      <c r="G138" s="454"/>
      <c r="H138" s="276" t="e">
        <f>E138-$G$64</f>
        <v>#DIV/0!</v>
      </c>
      <c r="I138" s="455"/>
      <c r="J138" s="457"/>
    </row>
    <row r="139" spans="1:10" ht="15">
      <c r="A139" s="266"/>
      <c r="B139" s="399">
        <v>133</v>
      </c>
      <c r="D139" s="453">
        <f>B51</f>
        <v>45</v>
      </c>
      <c r="E139" s="274"/>
      <c r="F139" s="275"/>
      <c r="G139" s="454" t="e">
        <f>AVERAGE(E139:E141)</f>
        <v>#DIV/0!</v>
      </c>
      <c r="H139" s="276" t="e">
        <f>E139-$G$67</f>
        <v>#DIV/0!</v>
      </c>
      <c r="I139" s="455" t="e">
        <f>(G139-'Library - Standard Curve'!$C$43)/'Library - Standard Curve'!$C$41</f>
        <v>#DIV/0!</v>
      </c>
      <c r="J139" s="456" t="e">
        <f>10^I139</f>
        <v>#DIV/0!</v>
      </c>
    </row>
    <row r="140" spans="1:10" ht="15">
      <c r="A140" s="266"/>
      <c r="B140" s="399">
        <v>134</v>
      </c>
      <c r="D140" s="453"/>
      <c r="E140" s="274"/>
      <c r="F140" s="275"/>
      <c r="G140" s="454"/>
      <c r="H140" s="276" t="e">
        <f>E140-$G$67</f>
        <v>#DIV/0!</v>
      </c>
      <c r="I140" s="455"/>
      <c r="J140" s="457"/>
    </row>
    <row r="141" spans="1:10" ht="15">
      <c r="A141" s="266"/>
      <c r="B141" s="399">
        <v>135</v>
      </c>
      <c r="D141" s="453"/>
      <c r="E141" s="274"/>
      <c r="F141" s="275"/>
      <c r="G141" s="454"/>
      <c r="H141" s="276" t="e">
        <f>E141-$G$67</f>
        <v>#DIV/0!</v>
      </c>
      <c r="I141" s="455"/>
      <c r="J141" s="457"/>
    </row>
    <row r="142" spans="1:10" ht="15">
      <c r="A142" s="266"/>
      <c r="B142" s="399">
        <v>136</v>
      </c>
      <c r="D142" s="453">
        <f>B52</f>
        <v>46</v>
      </c>
      <c r="E142" s="274"/>
      <c r="F142" s="275"/>
      <c r="G142" s="454" t="e">
        <f>AVERAGE(E142:E144)</f>
        <v>#DIV/0!</v>
      </c>
      <c r="H142" s="276" t="e">
        <f>E142-$G$70</f>
        <v>#DIV/0!</v>
      </c>
      <c r="I142" s="455" t="e">
        <f>(G142-'Library - Standard Curve'!$C$43)/'Library - Standard Curve'!$C$41</f>
        <v>#DIV/0!</v>
      </c>
      <c r="J142" s="456" t="e">
        <f>10^I142</f>
        <v>#DIV/0!</v>
      </c>
    </row>
    <row r="143" spans="1:10" ht="15">
      <c r="A143" s="266"/>
      <c r="B143" s="399">
        <v>137</v>
      </c>
      <c r="D143" s="453"/>
      <c r="E143" s="274"/>
      <c r="F143" s="275"/>
      <c r="G143" s="454"/>
      <c r="H143" s="276" t="e">
        <f>E143-$G$70</f>
        <v>#DIV/0!</v>
      </c>
      <c r="I143" s="455"/>
      <c r="J143" s="457"/>
    </row>
    <row r="144" spans="1:10" ht="15">
      <c r="A144" s="266"/>
      <c r="B144" s="399">
        <v>138</v>
      </c>
      <c r="D144" s="453"/>
      <c r="E144" s="274"/>
      <c r="F144" s="275"/>
      <c r="G144" s="454"/>
      <c r="H144" s="276" t="e">
        <f>E144-$G$70</f>
        <v>#DIV/0!</v>
      </c>
      <c r="I144" s="455"/>
      <c r="J144" s="457"/>
    </row>
    <row r="145" spans="1:10" ht="15">
      <c r="A145" s="266"/>
      <c r="B145" s="399">
        <v>139</v>
      </c>
      <c r="D145" s="463">
        <f>B53</f>
        <v>47</v>
      </c>
      <c r="E145" s="274"/>
      <c r="F145" s="275"/>
      <c r="G145" s="454" t="e">
        <f>AVERAGE(E145:E147)</f>
        <v>#DIV/0!</v>
      </c>
      <c r="H145" s="276" t="e">
        <f>E145-$G$73</f>
        <v>#DIV/0!</v>
      </c>
      <c r="I145" s="455" t="e">
        <f>(G145-'Library - Standard Curve'!$C$43)/'Library - Standard Curve'!$C$41</f>
        <v>#DIV/0!</v>
      </c>
      <c r="J145" s="456" t="e">
        <f>10^I145</f>
        <v>#DIV/0!</v>
      </c>
    </row>
    <row r="146" spans="1:10" ht="15">
      <c r="A146" s="266"/>
      <c r="B146" s="399">
        <v>140</v>
      </c>
      <c r="D146" s="453"/>
      <c r="E146" s="274"/>
      <c r="F146" s="275"/>
      <c r="G146" s="454"/>
      <c r="H146" s="276" t="e">
        <f>E146-$G$73</f>
        <v>#DIV/0!</v>
      </c>
      <c r="I146" s="455"/>
      <c r="J146" s="457"/>
    </row>
    <row r="147" spans="1:10" ht="15">
      <c r="A147" s="266"/>
      <c r="B147" s="399">
        <v>141</v>
      </c>
      <c r="D147" s="453"/>
      <c r="E147" s="274"/>
      <c r="F147" s="275"/>
      <c r="G147" s="454"/>
      <c r="H147" s="276" t="e">
        <f>E147-$G$73</f>
        <v>#DIV/0!</v>
      </c>
      <c r="I147" s="455"/>
      <c r="J147" s="457"/>
    </row>
    <row r="148" spans="1:10" ht="15">
      <c r="A148" s="266"/>
      <c r="B148" s="399">
        <v>142</v>
      </c>
      <c r="D148" s="453">
        <f>B54</f>
        <v>48</v>
      </c>
      <c r="E148" s="274"/>
      <c r="F148" s="275"/>
      <c r="G148" s="454" t="e">
        <f>AVERAGE(E148:E150)</f>
        <v>#DIV/0!</v>
      </c>
      <c r="H148" s="276" t="e">
        <f>E148-$G$76</f>
        <v>#DIV/0!</v>
      </c>
      <c r="I148" s="455" t="e">
        <f>(G148-'Library - Standard Curve'!$C$43)/'Library - Standard Curve'!$C$41</f>
        <v>#DIV/0!</v>
      </c>
      <c r="J148" s="457" t="e">
        <f>10^I148</f>
        <v>#DIV/0!</v>
      </c>
    </row>
    <row r="149" spans="1:10" ht="15">
      <c r="A149" s="266"/>
      <c r="B149" s="399">
        <v>143</v>
      </c>
      <c r="D149" s="453"/>
      <c r="E149" s="274"/>
      <c r="F149" s="275"/>
      <c r="G149" s="454"/>
      <c r="H149" s="276" t="e">
        <f>E149-$G$76</f>
        <v>#DIV/0!</v>
      </c>
      <c r="I149" s="455"/>
      <c r="J149" s="457"/>
    </row>
    <row r="150" spans="1:10" ht="15">
      <c r="A150" s="266"/>
      <c r="B150" s="399">
        <v>144</v>
      </c>
      <c r="D150" s="453"/>
      <c r="E150" s="274"/>
      <c r="F150" s="275"/>
      <c r="G150" s="454"/>
      <c r="H150" s="276" t="e">
        <f>E150-$G$76</f>
        <v>#DIV/0!</v>
      </c>
      <c r="I150" s="455"/>
      <c r="J150" s="457"/>
    </row>
    <row r="151" spans="1:10" ht="15">
      <c r="A151" s="266"/>
      <c r="B151" s="399">
        <v>145</v>
      </c>
      <c r="D151" s="463">
        <f>B55</f>
        <v>49</v>
      </c>
      <c r="E151" s="281"/>
      <c r="F151" s="282"/>
      <c r="G151" s="465" t="e">
        <f>AVERAGE(E151:E153)</f>
        <v>#DIV/0!</v>
      </c>
      <c r="H151" s="277" t="e">
        <f>E151-$G$7</f>
        <v>#DIV/0!</v>
      </c>
      <c r="I151" s="455" t="e">
        <f>(G151-'Library - Standard Curve'!$C$43)/'Library - Standard Curve'!$C$41</f>
        <v>#DIV/0!</v>
      </c>
      <c r="J151" s="456" t="e">
        <f>10^I151</f>
        <v>#DIV/0!</v>
      </c>
    </row>
    <row r="152" spans="1:10" ht="15">
      <c r="A152" s="266"/>
      <c r="B152" s="399">
        <v>146</v>
      </c>
      <c r="D152" s="453"/>
      <c r="E152" s="274"/>
      <c r="F152" s="275"/>
      <c r="G152" s="454"/>
      <c r="H152" s="277" t="e">
        <f>E152-$G$7</f>
        <v>#DIV/0!</v>
      </c>
      <c r="I152" s="455"/>
      <c r="J152" s="457"/>
    </row>
    <row r="153" spans="1:10" ht="15">
      <c r="A153" s="266"/>
      <c r="B153" s="399">
        <v>147</v>
      </c>
      <c r="D153" s="453"/>
      <c r="E153" s="274"/>
      <c r="F153" s="275"/>
      <c r="G153" s="454"/>
      <c r="H153" s="277" t="e">
        <f>E153-$G$7</f>
        <v>#DIV/0!</v>
      </c>
      <c r="I153" s="455"/>
      <c r="J153" s="457"/>
    </row>
    <row r="154" spans="1:10" ht="15">
      <c r="A154" s="266"/>
      <c r="B154" s="399">
        <v>148</v>
      </c>
      <c r="D154" s="453">
        <f>B56</f>
        <v>50</v>
      </c>
      <c r="E154" s="274"/>
      <c r="F154" s="275"/>
      <c r="G154" s="454" t="e">
        <f>AVERAGE(E154:E156)</f>
        <v>#DIV/0!</v>
      </c>
      <c r="H154" s="276" t="e">
        <f>E154-$G$10</f>
        <v>#DIV/0!</v>
      </c>
      <c r="I154" s="455" t="e">
        <f>(G154-'Library - Standard Curve'!$C$43)/'Library - Standard Curve'!$C$41</f>
        <v>#DIV/0!</v>
      </c>
      <c r="J154" s="456" t="e">
        <f>10^I154</f>
        <v>#DIV/0!</v>
      </c>
    </row>
    <row r="155" spans="1:10" ht="15">
      <c r="A155" s="266"/>
      <c r="B155" s="399">
        <v>149</v>
      </c>
      <c r="D155" s="453"/>
      <c r="E155" s="274"/>
      <c r="F155" s="275"/>
      <c r="G155" s="454"/>
      <c r="H155" s="276" t="e">
        <f>E155-$G$10</f>
        <v>#DIV/0!</v>
      </c>
      <c r="I155" s="455"/>
      <c r="J155" s="457"/>
    </row>
    <row r="156" spans="1:10" ht="15">
      <c r="A156" s="266"/>
      <c r="B156" s="399">
        <v>150</v>
      </c>
      <c r="D156" s="453"/>
      <c r="E156" s="274"/>
      <c r="F156" s="275"/>
      <c r="G156" s="454"/>
      <c r="H156" s="276" t="e">
        <f>E156-$G$10</f>
        <v>#DIV/0!</v>
      </c>
      <c r="I156" s="455"/>
      <c r="J156" s="457"/>
    </row>
    <row r="157" spans="1:10" ht="15">
      <c r="A157" s="266"/>
      <c r="B157" s="399">
        <v>151</v>
      </c>
      <c r="D157" s="453">
        <f>B57</f>
        <v>51</v>
      </c>
      <c r="E157" s="274"/>
      <c r="F157" s="275"/>
      <c r="G157" s="454" t="e">
        <f>AVERAGE(E157:E159)</f>
        <v>#DIV/0!</v>
      </c>
      <c r="H157" s="276" t="e">
        <f>E157-$G$13</f>
        <v>#DIV/0!</v>
      </c>
      <c r="I157" s="455" t="e">
        <f>(G157-'Library - Standard Curve'!$C$43)/'Library - Standard Curve'!$C$41</f>
        <v>#DIV/0!</v>
      </c>
      <c r="J157" s="456" t="e">
        <f>10^I157</f>
        <v>#DIV/0!</v>
      </c>
    </row>
    <row r="158" spans="1:10" ht="15">
      <c r="A158" s="266"/>
      <c r="B158" s="399">
        <v>152</v>
      </c>
      <c r="D158" s="453"/>
      <c r="E158" s="274"/>
      <c r="F158" s="275"/>
      <c r="G158" s="454"/>
      <c r="H158" s="276" t="e">
        <f>E158-$G$13</f>
        <v>#DIV/0!</v>
      </c>
      <c r="I158" s="455"/>
      <c r="J158" s="457"/>
    </row>
    <row r="159" spans="1:10" ht="15">
      <c r="A159" s="266"/>
      <c r="B159" s="399">
        <v>153</v>
      </c>
      <c r="D159" s="453"/>
      <c r="E159" s="274"/>
      <c r="F159" s="275"/>
      <c r="G159" s="454"/>
      <c r="H159" s="276" t="e">
        <f>E159-$G$13</f>
        <v>#DIV/0!</v>
      </c>
      <c r="I159" s="455"/>
      <c r="J159" s="457"/>
    </row>
    <row r="160" spans="1:10" ht="15">
      <c r="A160" s="266"/>
      <c r="B160" s="399">
        <v>154</v>
      </c>
      <c r="D160" s="463">
        <f>B58</f>
        <v>52</v>
      </c>
      <c r="E160" s="274"/>
      <c r="F160" s="275"/>
      <c r="G160" s="454" t="e">
        <f>AVERAGE(E160:E162)</f>
        <v>#DIV/0!</v>
      </c>
      <c r="H160" s="276" t="e">
        <f>E160-$G$16</f>
        <v>#DIV/0!</v>
      </c>
      <c r="I160" s="455" t="e">
        <f>(G160-'Library - Standard Curve'!$C$43)/'Library - Standard Curve'!$C$41</f>
        <v>#DIV/0!</v>
      </c>
      <c r="J160" s="456" t="e">
        <f>10^I160</f>
        <v>#DIV/0!</v>
      </c>
    </row>
    <row r="161" spans="1:10" ht="15">
      <c r="A161" s="266"/>
      <c r="B161" s="399">
        <v>155</v>
      </c>
      <c r="D161" s="453"/>
      <c r="E161" s="274"/>
      <c r="F161" s="275"/>
      <c r="G161" s="454"/>
      <c r="H161" s="276" t="e">
        <f>E161-$G$16</f>
        <v>#DIV/0!</v>
      </c>
      <c r="I161" s="455"/>
      <c r="J161" s="457"/>
    </row>
    <row r="162" spans="1:10" ht="15">
      <c r="A162" s="266"/>
      <c r="B162" s="399">
        <v>156</v>
      </c>
      <c r="D162" s="453"/>
      <c r="E162" s="274"/>
      <c r="F162" s="275"/>
      <c r="G162" s="454"/>
      <c r="H162" s="276" t="e">
        <f>E162-$G$16</f>
        <v>#DIV/0!</v>
      </c>
      <c r="I162" s="455"/>
      <c r="J162" s="457"/>
    </row>
    <row r="163" spans="1:10" ht="15">
      <c r="A163" s="266"/>
      <c r="B163" s="399">
        <v>157</v>
      </c>
      <c r="D163" s="453">
        <f>B59</f>
        <v>53</v>
      </c>
      <c r="E163" s="274"/>
      <c r="F163" s="275"/>
      <c r="G163" s="454" t="e">
        <f>AVERAGE(E163:E165)</f>
        <v>#DIV/0!</v>
      </c>
      <c r="H163" s="276" t="e">
        <f>E163-$G$19</f>
        <v>#DIV/0!</v>
      </c>
      <c r="I163" s="455" t="e">
        <f>(G163-'Library - Standard Curve'!$C$43)/'Library - Standard Curve'!$C$41</f>
        <v>#DIV/0!</v>
      </c>
      <c r="J163" s="456" t="e">
        <f>10^I163</f>
        <v>#DIV/0!</v>
      </c>
    </row>
    <row r="164" spans="1:10" ht="15">
      <c r="A164" s="266"/>
      <c r="B164" s="399">
        <v>158</v>
      </c>
      <c r="D164" s="453"/>
      <c r="E164" s="274"/>
      <c r="F164" s="275"/>
      <c r="G164" s="454"/>
      <c r="H164" s="276" t="e">
        <f>E164-$G$19</f>
        <v>#DIV/0!</v>
      </c>
      <c r="I164" s="455"/>
      <c r="J164" s="457"/>
    </row>
    <row r="165" spans="1:10" ht="15">
      <c r="A165" s="266"/>
      <c r="B165" s="399">
        <v>159</v>
      </c>
      <c r="D165" s="453"/>
      <c r="E165" s="274"/>
      <c r="F165" s="275"/>
      <c r="G165" s="454"/>
      <c r="H165" s="276" t="e">
        <f>E165-$G$19</f>
        <v>#DIV/0!</v>
      </c>
      <c r="I165" s="455"/>
      <c r="J165" s="457"/>
    </row>
    <row r="166" spans="1:10" ht="15">
      <c r="A166" s="266"/>
      <c r="B166" s="399">
        <v>160</v>
      </c>
      <c r="D166" s="453">
        <f>B60</f>
        <v>54</v>
      </c>
      <c r="E166" s="274"/>
      <c r="F166" s="275"/>
      <c r="G166" s="454" t="e">
        <f>AVERAGE(E166:E168)</f>
        <v>#DIV/0!</v>
      </c>
      <c r="H166" s="276" t="e">
        <f>E166-$G$22</f>
        <v>#DIV/0!</v>
      </c>
      <c r="I166" s="455" t="e">
        <f>(G166-'Library - Standard Curve'!$C$43)/'Library - Standard Curve'!$C$41</f>
        <v>#DIV/0!</v>
      </c>
      <c r="J166" s="456" t="e">
        <f>10^I166</f>
        <v>#DIV/0!</v>
      </c>
    </row>
    <row r="167" spans="1:10" ht="15">
      <c r="A167" s="266"/>
      <c r="B167" s="399">
        <v>161</v>
      </c>
      <c r="D167" s="453"/>
      <c r="E167" s="274"/>
      <c r="F167" s="275"/>
      <c r="G167" s="454"/>
      <c r="H167" s="276" t="e">
        <f>E167-$G$22</f>
        <v>#DIV/0!</v>
      </c>
      <c r="I167" s="455"/>
      <c r="J167" s="457"/>
    </row>
    <row r="168" spans="1:10" ht="15">
      <c r="A168" s="266"/>
      <c r="B168" s="399">
        <v>162</v>
      </c>
      <c r="D168" s="453"/>
      <c r="E168" s="274"/>
      <c r="F168" s="275"/>
      <c r="G168" s="454"/>
      <c r="H168" s="276" t="e">
        <f>E168-$G$22</f>
        <v>#DIV/0!</v>
      </c>
      <c r="I168" s="455"/>
      <c r="J168" s="457"/>
    </row>
    <row r="169" spans="1:10" ht="15">
      <c r="A169" s="266"/>
      <c r="B169" s="399">
        <v>163</v>
      </c>
      <c r="D169" s="463">
        <f>B61</f>
        <v>55</v>
      </c>
      <c r="E169" s="274"/>
      <c r="F169" s="275"/>
      <c r="G169" s="454" t="e">
        <f>AVERAGE(E169:E171)</f>
        <v>#DIV/0!</v>
      </c>
      <c r="H169" s="276" t="e">
        <f>E169-$G$25</f>
        <v>#DIV/0!</v>
      </c>
      <c r="I169" s="455" t="e">
        <f>(G169-'Library - Standard Curve'!$C$43)/'Library - Standard Curve'!$C$41</f>
        <v>#DIV/0!</v>
      </c>
      <c r="J169" s="456" t="e">
        <f>10^I169</f>
        <v>#DIV/0!</v>
      </c>
    </row>
    <row r="170" spans="1:10" ht="15">
      <c r="A170" s="266"/>
      <c r="B170" s="399">
        <v>164</v>
      </c>
      <c r="D170" s="453"/>
      <c r="E170" s="274"/>
      <c r="F170" s="275"/>
      <c r="G170" s="454"/>
      <c r="H170" s="276" t="e">
        <f>E170-$G$25</f>
        <v>#DIV/0!</v>
      </c>
      <c r="I170" s="455"/>
      <c r="J170" s="457"/>
    </row>
    <row r="171" spans="1:10" ht="15">
      <c r="A171" s="266"/>
      <c r="B171" s="399">
        <v>165</v>
      </c>
      <c r="D171" s="453"/>
      <c r="E171" s="274"/>
      <c r="F171" s="275"/>
      <c r="G171" s="454"/>
      <c r="H171" s="276" t="e">
        <f>E171-$G$25</f>
        <v>#DIV/0!</v>
      </c>
      <c r="I171" s="455"/>
      <c r="J171" s="457"/>
    </row>
    <row r="172" spans="1:10" ht="15">
      <c r="A172" s="266"/>
      <c r="B172" s="399">
        <v>166</v>
      </c>
      <c r="D172" s="453">
        <f>B62</f>
        <v>56</v>
      </c>
      <c r="E172" s="274"/>
      <c r="F172" s="275"/>
      <c r="G172" s="454" t="e">
        <f>AVERAGE(E172:E174)</f>
        <v>#DIV/0!</v>
      </c>
      <c r="H172" s="276" t="e">
        <f>E172-$G$28</f>
        <v>#DIV/0!</v>
      </c>
      <c r="I172" s="455" t="e">
        <f>(G172-'Library - Standard Curve'!$C$43)/'Library - Standard Curve'!$C$41</f>
        <v>#DIV/0!</v>
      </c>
      <c r="J172" s="456" t="e">
        <f>10^I172</f>
        <v>#DIV/0!</v>
      </c>
    </row>
    <row r="173" spans="1:10" ht="15">
      <c r="A173" s="266"/>
      <c r="B173" s="399">
        <v>167</v>
      </c>
      <c r="D173" s="453"/>
      <c r="E173" s="274"/>
      <c r="F173" s="275"/>
      <c r="G173" s="454"/>
      <c r="H173" s="276" t="e">
        <f>E173-$G$28</f>
        <v>#DIV/0!</v>
      </c>
      <c r="I173" s="455"/>
      <c r="J173" s="457"/>
    </row>
    <row r="174" spans="1:10" ht="15">
      <c r="A174" s="266"/>
      <c r="B174" s="399">
        <v>168</v>
      </c>
      <c r="D174" s="453"/>
      <c r="E174" s="274"/>
      <c r="F174" s="275"/>
      <c r="G174" s="454"/>
      <c r="H174" s="276" t="e">
        <f>E174-$G$28</f>
        <v>#DIV/0!</v>
      </c>
      <c r="I174" s="455"/>
      <c r="J174" s="457"/>
    </row>
    <row r="175" spans="1:10" ht="15">
      <c r="A175" s="266"/>
      <c r="B175" s="399">
        <v>169</v>
      </c>
      <c r="D175" s="463">
        <f>B63</f>
        <v>57</v>
      </c>
      <c r="E175" s="274"/>
      <c r="F175" s="19"/>
      <c r="G175" s="464" t="e">
        <f>AVERAGE(E175:E177)</f>
        <v>#DIV/0!</v>
      </c>
      <c r="H175" s="276" t="e">
        <f>E175-$G$31</f>
        <v>#DIV/0!</v>
      </c>
      <c r="I175" s="455" t="e">
        <f>(G175-'Library - Standard Curve'!$C$43)/'Library - Standard Curve'!$C$41</f>
        <v>#DIV/0!</v>
      </c>
      <c r="J175" s="456" t="e">
        <f>10^I175</f>
        <v>#DIV/0!</v>
      </c>
    </row>
    <row r="176" spans="1:10" ht="15">
      <c r="A176" s="266"/>
      <c r="B176" s="399">
        <v>170</v>
      </c>
      <c r="D176" s="453"/>
      <c r="E176" s="274"/>
      <c r="F176" s="275"/>
      <c r="G176" s="464"/>
      <c r="H176" s="276" t="e">
        <f>E176-$G$31</f>
        <v>#DIV/0!</v>
      </c>
      <c r="I176" s="455"/>
      <c r="J176" s="457"/>
    </row>
    <row r="177" spans="1:10" ht="15">
      <c r="A177" s="266"/>
      <c r="B177" s="399">
        <v>171</v>
      </c>
      <c r="D177" s="453"/>
      <c r="E177" s="274"/>
      <c r="F177" s="275"/>
      <c r="G177" s="464"/>
      <c r="H177" s="276" t="e">
        <f>E177-$G$31</f>
        <v>#DIV/0!</v>
      </c>
      <c r="I177" s="455"/>
      <c r="J177" s="457"/>
    </row>
    <row r="178" spans="1:10" ht="15">
      <c r="A178" s="266"/>
      <c r="B178" s="399">
        <v>172</v>
      </c>
      <c r="D178" s="453">
        <f>B64</f>
        <v>58</v>
      </c>
      <c r="E178" s="274"/>
      <c r="F178" s="275"/>
      <c r="G178" s="454" t="e">
        <f>AVERAGE(E178:E180)</f>
        <v>#DIV/0!</v>
      </c>
      <c r="H178" s="276" t="e">
        <f>E178-$G$34</f>
        <v>#DIV/0!</v>
      </c>
      <c r="I178" s="455" t="e">
        <f>(G178-'Library - Standard Curve'!$C$43)/'Library - Standard Curve'!$C$41</f>
        <v>#DIV/0!</v>
      </c>
      <c r="J178" s="456" t="e">
        <f>10^I178</f>
        <v>#DIV/0!</v>
      </c>
    </row>
    <row r="179" spans="1:10" ht="15">
      <c r="A179" s="266"/>
      <c r="B179" s="399">
        <v>173</v>
      </c>
      <c r="D179" s="453"/>
      <c r="E179" s="274"/>
      <c r="F179" s="275"/>
      <c r="G179" s="454"/>
      <c r="H179" s="276" t="e">
        <f>E179-$G$34</f>
        <v>#DIV/0!</v>
      </c>
      <c r="I179" s="455"/>
      <c r="J179" s="457"/>
    </row>
    <row r="180" spans="1:10" ht="15">
      <c r="A180" s="266"/>
      <c r="B180" s="399">
        <v>174</v>
      </c>
      <c r="D180" s="453"/>
      <c r="E180" s="274"/>
      <c r="F180" s="275"/>
      <c r="G180" s="454"/>
      <c r="H180" s="276" t="e">
        <f>E180-$G$34</f>
        <v>#DIV/0!</v>
      </c>
      <c r="I180" s="455"/>
      <c r="J180" s="457"/>
    </row>
    <row r="181" spans="1:10" ht="15">
      <c r="A181" s="266"/>
      <c r="B181" s="399">
        <v>175</v>
      </c>
      <c r="D181" s="453">
        <f>B65</f>
        <v>59</v>
      </c>
      <c r="E181" s="274"/>
      <c r="F181" s="19"/>
      <c r="G181" s="464" t="e">
        <f>AVERAGE(E181:E183)</f>
        <v>#DIV/0!</v>
      </c>
      <c r="H181" s="276" t="e">
        <f>E181-$G$37</f>
        <v>#DIV/0!</v>
      </c>
      <c r="I181" s="455" t="e">
        <f>(G181-'Library - Standard Curve'!$C$43)/'Library - Standard Curve'!$C$41</f>
        <v>#DIV/0!</v>
      </c>
      <c r="J181" s="456" t="e">
        <f>10^I181</f>
        <v>#DIV/0!</v>
      </c>
    </row>
    <row r="182" spans="1:10" ht="15">
      <c r="A182" s="266"/>
      <c r="B182" s="399">
        <v>176</v>
      </c>
      <c r="D182" s="453"/>
      <c r="E182" s="274"/>
      <c r="F182" s="275"/>
      <c r="G182" s="464"/>
      <c r="H182" s="276" t="e">
        <f>E182-$G$37</f>
        <v>#DIV/0!</v>
      </c>
      <c r="I182" s="455"/>
      <c r="J182" s="457"/>
    </row>
    <row r="183" spans="1:10" ht="15">
      <c r="A183" s="266"/>
      <c r="B183" s="399">
        <v>177</v>
      </c>
      <c r="D183" s="453"/>
      <c r="E183" s="274"/>
      <c r="F183" s="275"/>
      <c r="G183" s="464"/>
      <c r="H183" s="276" t="e">
        <f>E183-$G$37</f>
        <v>#DIV/0!</v>
      </c>
      <c r="I183" s="455"/>
      <c r="J183" s="457"/>
    </row>
    <row r="184" spans="1:10" ht="15">
      <c r="A184" s="266"/>
      <c r="B184" s="399">
        <v>178</v>
      </c>
      <c r="D184" s="463">
        <f>B66</f>
        <v>60</v>
      </c>
      <c r="E184" s="274"/>
      <c r="F184" s="275"/>
      <c r="G184" s="454" t="e">
        <f>AVERAGE(E184:E186)</f>
        <v>#DIV/0!</v>
      </c>
      <c r="H184" s="276" t="e">
        <f>E184-$G$40</f>
        <v>#DIV/0!</v>
      </c>
      <c r="I184" s="455" t="e">
        <f>(G184-'Library - Standard Curve'!$C$43)/'Library - Standard Curve'!$C$41</f>
        <v>#DIV/0!</v>
      </c>
      <c r="J184" s="456" t="e">
        <f>10^I184</f>
        <v>#DIV/0!</v>
      </c>
    </row>
    <row r="185" spans="1:10" ht="15">
      <c r="A185" s="266"/>
      <c r="B185" s="399">
        <v>179</v>
      </c>
      <c r="D185" s="453"/>
      <c r="E185" s="274"/>
      <c r="F185" s="275"/>
      <c r="G185" s="454"/>
      <c r="H185" s="276" t="e">
        <f>E185-$G$40</f>
        <v>#DIV/0!</v>
      </c>
      <c r="I185" s="455"/>
      <c r="J185" s="457"/>
    </row>
    <row r="186" spans="1:10" ht="15">
      <c r="A186" s="266"/>
      <c r="B186" s="399">
        <v>180</v>
      </c>
      <c r="D186" s="453"/>
      <c r="E186" s="274"/>
      <c r="F186" s="275"/>
      <c r="G186" s="454"/>
      <c r="H186" s="276" t="e">
        <f>E186-$G$40</f>
        <v>#DIV/0!</v>
      </c>
      <c r="I186" s="455"/>
      <c r="J186" s="457"/>
    </row>
    <row r="187" spans="1:10" ht="15">
      <c r="A187" s="266"/>
      <c r="B187" s="399">
        <v>181</v>
      </c>
      <c r="D187" s="453">
        <f>B67</f>
        <v>61</v>
      </c>
      <c r="E187" s="274"/>
      <c r="F187" s="275"/>
      <c r="G187" s="454" t="e">
        <f>AVERAGE(E187:E189)</f>
        <v>#DIV/0!</v>
      </c>
      <c r="H187" s="276" t="e">
        <f>E187-$G$43</f>
        <v>#DIV/0!</v>
      </c>
      <c r="I187" s="455" t="e">
        <f>(G187-'Library - Standard Curve'!$C$43)/'Library - Standard Curve'!$C$41</f>
        <v>#DIV/0!</v>
      </c>
      <c r="J187" s="456" t="e">
        <f>10^I187</f>
        <v>#DIV/0!</v>
      </c>
    </row>
    <row r="188" spans="1:10" ht="15">
      <c r="A188" s="266"/>
      <c r="B188" s="399">
        <v>182</v>
      </c>
      <c r="D188" s="453"/>
      <c r="E188" s="274"/>
      <c r="F188" s="275"/>
      <c r="G188" s="454"/>
      <c r="H188" s="276" t="e">
        <f>E188-$G$43</f>
        <v>#DIV/0!</v>
      </c>
      <c r="I188" s="455"/>
      <c r="J188" s="457"/>
    </row>
    <row r="189" spans="1:10" ht="15">
      <c r="A189" s="266"/>
      <c r="B189" s="399">
        <v>183</v>
      </c>
      <c r="D189" s="453"/>
      <c r="E189" s="274"/>
      <c r="F189" s="275"/>
      <c r="G189" s="454"/>
      <c r="H189" s="276" t="e">
        <f>E189-$G$43</f>
        <v>#DIV/0!</v>
      </c>
      <c r="I189" s="455"/>
      <c r="J189" s="457"/>
    </row>
    <row r="190" spans="1:10" ht="15">
      <c r="A190" s="266"/>
      <c r="B190" s="399">
        <v>184</v>
      </c>
      <c r="D190" s="453">
        <f>B68</f>
        <v>62</v>
      </c>
      <c r="E190" s="274"/>
      <c r="F190" s="275"/>
      <c r="G190" s="454" t="e">
        <f>AVERAGE(E190:E192)</f>
        <v>#DIV/0!</v>
      </c>
      <c r="H190" s="276" t="e">
        <f>E190-$G$46</f>
        <v>#DIV/0!</v>
      </c>
      <c r="I190" s="455" t="e">
        <f>(G190-'Library - Standard Curve'!$C$43)/'Library - Standard Curve'!$C$41</f>
        <v>#DIV/0!</v>
      </c>
      <c r="J190" s="456" t="e">
        <f>10^I190</f>
        <v>#DIV/0!</v>
      </c>
    </row>
    <row r="191" spans="1:10" ht="15">
      <c r="A191" s="266"/>
      <c r="B191" s="399">
        <v>185</v>
      </c>
      <c r="D191" s="453"/>
      <c r="E191" s="274"/>
      <c r="F191" s="275"/>
      <c r="G191" s="454"/>
      <c r="H191" s="276" t="e">
        <f>E191-$G$46</f>
        <v>#DIV/0!</v>
      </c>
      <c r="I191" s="455"/>
      <c r="J191" s="457"/>
    </row>
    <row r="192" spans="1:10" ht="15">
      <c r="A192" s="266"/>
      <c r="B192" s="399">
        <v>186</v>
      </c>
      <c r="D192" s="453"/>
      <c r="E192" s="274"/>
      <c r="F192" s="275"/>
      <c r="G192" s="454"/>
      <c r="H192" s="276" t="e">
        <f>E192-$G$46</f>
        <v>#DIV/0!</v>
      </c>
      <c r="I192" s="455"/>
      <c r="J192" s="457"/>
    </row>
    <row r="193" spans="1:10" ht="15">
      <c r="A193" s="266"/>
      <c r="B193" s="399">
        <v>187</v>
      </c>
      <c r="D193" s="463">
        <f>B69</f>
        <v>63</v>
      </c>
      <c r="E193" s="274"/>
      <c r="F193" s="19"/>
      <c r="G193" s="464" t="e">
        <f>AVERAGE(E193:E195)</f>
        <v>#DIV/0!</v>
      </c>
      <c r="H193" s="276" t="e">
        <f>E193-$G$49</f>
        <v>#DIV/0!</v>
      </c>
      <c r="I193" s="455" t="e">
        <f>(G193-'Library - Standard Curve'!$C$43)/'Library - Standard Curve'!$C$41</f>
        <v>#DIV/0!</v>
      </c>
      <c r="J193" s="456" t="e">
        <f>10^I193</f>
        <v>#DIV/0!</v>
      </c>
    </row>
    <row r="194" spans="1:10" ht="15">
      <c r="A194" s="266"/>
      <c r="B194" s="399">
        <v>188</v>
      </c>
      <c r="D194" s="453"/>
      <c r="E194" s="274"/>
      <c r="F194" s="275"/>
      <c r="G194" s="464"/>
      <c r="H194" s="276" t="e">
        <f>E194-$G$49</f>
        <v>#DIV/0!</v>
      </c>
      <c r="I194" s="455"/>
      <c r="J194" s="457"/>
    </row>
    <row r="195" spans="1:10" ht="15">
      <c r="A195" s="266"/>
      <c r="B195" s="399">
        <v>189</v>
      </c>
      <c r="D195" s="453"/>
      <c r="E195" s="274"/>
      <c r="F195" s="275"/>
      <c r="G195" s="464"/>
      <c r="H195" s="276" t="e">
        <f>E195-$G$49</f>
        <v>#DIV/0!</v>
      </c>
      <c r="I195" s="455"/>
      <c r="J195" s="457"/>
    </row>
    <row r="196" spans="1:10" ht="15">
      <c r="A196" s="266"/>
      <c r="B196" s="399">
        <v>190</v>
      </c>
      <c r="D196" s="453">
        <f>B70</f>
        <v>64</v>
      </c>
      <c r="E196" s="274"/>
      <c r="F196" s="275"/>
      <c r="G196" s="454" t="e">
        <f>AVERAGE(E196:E198)</f>
        <v>#DIV/0!</v>
      </c>
      <c r="H196" s="276" t="e">
        <f>E196-$G$52</f>
        <v>#DIV/0!</v>
      </c>
      <c r="I196" s="455" t="e">
        <f>(G196-'Library - Standard Curve'!$C$43)/'Library - Standard Curve'!$C$41</f>
        <v>#DIV/0!</v>
      </c>
      <c r="J196" s="456" t="e">
        <f>10^I196</f>
        <v>#DIV/0!</v>
      </c>
    </row>
    <row r="197" spans="1:10" ht="15">
      <c r="A197" s="266"/>
      <c r="B197" s="399">
        <v>191</v>
      </c>
      <c r="D197" s="453"/>
      <c r="E197" s="274"/>
      <c r="F197" s="275"/>
      <c r="G197" s="454"/>
      <c r="H197" s="276" t="e">
        <f>E197-$G$52</f>
        <v>#DIV/0!</v>
      </c>
      <c r="I197" s="455"/>
      <c r="J197" s="457"/>
    </row>
    <row r="198" spans="1:10" ht="15.75" thickBot="1">
      <c r="A198" s="266"/>
      <c r="B198" s="400">
        <v>192</v>
      </c>
      <c r="D198" s="453"/>
      <c r="E198" s="274"/>
      <c r="F198" s="275"/>
      <c r="G198" s="454"/>
      <c r="H198" s="276" t="e">
        <f>E198-$G$52</f>
        <v>#DIV/0!</v>
      </c>
      <c r="I198" s="455"/>
      <c r="J198" s="457"/>
    </row>
    <row r="199" spans="1:10" ht="15">
      <c r="D199" s="463">
        <f>B71</f>
        <v>65</v>
      </c>
      <c r="E199" s="274"/>
      <c r="F199" s="19"/>
      <c r="G199" s="464" t="e">
        <f>AVERAGE(E199:E201)</f>
        <v>#DIV/0!</v>
      </c>
      <c r="H199" s="276" t="e">
        <f>E199-$G$55</f>
        <v>#DIV/0!</v>
      </c>
      <c r="I199" s="455" t="e">
        <f>(G199-'Library - Standard Curve'!$C$43)/'Library - Standard Curve'!$C$41</f>
        <v>#DIV/0!</v>
      </c>
      <c r="J199" s="456" t="e">
        <f>10^I199</f>
        <v>#DIV/0!</v>
      </c>
    </row>
    <row r="200" spans="1:10" ht="15">
      <c r="D200" s="453"/>
      <c r="E200" s="274"/>
      <c r="F200" s="275"/>
      <c r="G200" s="464"/>
      <c r="H200" s="276" t="e">
        <f>E200-$G$55</f>
        <v>#DIV/0!</v>
      </c>
      <c r="I200" s="455"/>
      <c r="J200" s="457"/>
    </row>
    <row r="201" spans="1:10" ht="15">
      <c r="D201" s="453"/>
      <c r="E201" s="274"/>
      <c r="F201" s="275"/>
      <c r="G201" s="464"/>
      <c r="H201" s="276" t="e">
        <f>E201-$G$55</f>
        <v>#DIV/0!</v>
      </c>
      <c r="I201" s="455"/>
      <c r="J201" s="457"/>
    </row>
    <row r="202" spans="1:10" ht="15">
      <c r="D202" s="453">
        <f>B72</f>
        <v>66</v>
      </c>
      <c r="E202" s="274"/>
      <c r="F202" s="275"/>
      <c r="G202" s="454" t="e">
        <f>AVERAGE(E202:E204)</f>
        <v>#DIV/0!</v>
      </c>
      <c r="H202" s="276" t="e">
        <f>E202-$G$58</f>
        <v>#DIV/0!</v>
      </c>
      <c r="I202" s="455" t="e">
        <f>(G202-'Library - Standard Curve'!$C$43)/'Library - Standard Curve'!$C$41</f>
        <v>#DIV/0!</v>
      </c>
      <c r="J202" s="456" t="e">
        <f>10^I202</f>
        <v>#DIV/0!</v>
      </c>
    </row>
    <row r="203" spans="1:10" ht="15">
      <c r="D203" s="453"/>
      <c r="E203" s="274"/>
      <c r="F203" s="275"/>
      <c r="G203" s="454"/>
      <c r="H203" s="276" t="e">
        <f>E203-$G$58</f>
        <v>#DIV/0!</v>
      </c>
      <c r="I203" s="455"/>
      <c r="J203" s="457"/>
    </row>
    <row r="204" spans="1:10" ht="15">
      <c r="D204" s="453"/>
      <c r="E204" s="274"/>
      <c r="F204" s="275"/>
      <c r="G204" s="454"/>
      <c r="H204" s="276" t="e">
        <f>E204-$G$58</f>
        <v>#DIV/0!</v>
      </c>
      <c r="I204" s="455"/>
      <c r="J204" s="457"/>
    </row>
    <row r="205" spans="1:10" ht="15">
      <c r="D205" s="463">
        <f>B73</f>
        <v>67</v>
      </c>
      <c r="E205" s="274"/>
      <c r="F205" s="19"/>
      <c r="G205" s="464" t="e">
        <f>AVERAGE(E205:E207)</f>
        <v>#DIV/0!</v>
      </c>
      <c r="H205" s="276" t="e">
        <f>E205-$G$61</f>
        <v>#DIV/0!</v>
      </c>
      <c r="I205" s="455" t="e">
        <f>(G205-'Library - Standard Curve'!$C$43)/'Library - Standard Curve'!$C$41</f>
        <v>#DIV/0!</v>
      </c>
      <c r="J205" s="456" t="e">
        <f>10^I205</f>
        <v>#DIV/0!</v>
      </c>
    </row>
    <row r="206" spans="1:10" ht="15">
      <c r="D206" s="453"/>
      <c r="E206" s="274"/>
      <c r="F206" s="275"/>
      <c r="G206" s="464"/>
      <c r="H206" s="276" t="e">
        <f>E206-$G$61</f>
        <v>#DIV/0!</v>
      </c>
      <c r="I206" s="455"/>
      <c r="J206" s="457"/>
    </row>
    <row r="207" spans="1:10" ht="15">
      <c r="D207" s="453"/>
      <c r="E207" s="274"/>
      <c r="F207" s="275"/>
      <c r="G207" s="464"/>
      <c r="H207" s="276" t="e">
        <f>E207-$G$61</f>
        <v>#DIV/0!</v>
      </c>
      <c r="I207" s="455"/>
      <c r="J207" s="457"/>
    </row>
    <row r="208" spans="1:10" ht="15">
      <c r="D208" s="453">
        <f>B74</f>
        <v>68</v>
      </c>
      <c r="E208" s="274"/>
      <c r="F208" s="275"/>
      <c r="G208" s="454" t="e">
        <f>AVERAGE(E208:E210)</f>
        <v>#DIV/0!</v>
      </c>
      <c r="H208" s="276" t="e">
        <f>E208-$G$64</f>
        <v>#DIV/0!</v>
      </c>
      <c r="I208" s="455" t="e">
        <f>(G208-'Library - Standard Curve'!$C$43)/'Library - Standard Curve'!$C$41</f>
        <v>#DIV/0!</v>
      </c>
      <c r="J208" s="456" t="e">
        <f>10^I208</f>
        <v>#DIV/0!</v>
      </c>
    </row>
    <row r="209" spans="4:10" ht="15">
      <c r="D209" s="453"/>
      <c r="E209" s="274"/>
      <c r="F209" s="275"/>
      <c r="G209" s="454"/>
      <c r="H209" s="276" t="e">
        <f>E209-$G$64</f>
        <v>#DIV/0!</v>
      </c>
      <c r="I209" s="455"/>
      <c r="J209" s="457"/>
    </row>
    <row r="210" spans="4:10" ht="15">
      <c r="D210" s="453"/>
      <c r="E210" s="274"/>
      <c r="F210" s="275"/>
      <c r="G210" s="454"/>
      <c r="H210" s="276" t="e">
        <f>E210-$G$64</f>
        <v>#DIV/0!</v>
      </c>
      <c r="I210" s="455"/>
      <c r="J210" s="457"/>
    </row>
    <row r="211" spans="4:10" ht="15">
      <c r="D211" s="453">
        <f>B75</f>
        <v>69</v>
      </c>
      <c r="E211" s="274"/>
      <c r="F211" s="275"/>
      <c r="G211" s="454" t="e">
        <f>AVERAGE(E211:E213)</f>
        <v>#DIV/0!</v>
      </c>
      <c r="H211" s="276" t="e">
        <f>E211-$G$67</f>
        <v>#DIV/0!</v>
      </c>
      <c r="I211" s="455" t="e">
        <f>(G211-'Library - Standard Curve'!$C$43)/'Library - Standard Curve'!$C$41</f>
        <v>#DIV/0!</v>
      </c>
      <c r="J211" s="456" t="e">
        <f>10^I211</f>
        <v>#DIV/0!</v>
      </c>
    </row>
    <row r="212" spans="4:10" ht="15">
      <c r="D212" s="453"/>
      <c r="E212" s="274"/>
      <c r="F212" s="275"/>
      <c r="G212" s="454"/>
      <c r="H212" s="276" t="e">
        <f>E212-$G$67</f>
        <v>#DIV/0!</v>
      </c>
      <c r="I212" s="455"/>
      <c r="J212" s="457"/>
    </row>
    <row r="213" spans="4:10" ht="15">
      <c r="D213" s="453"/>
      <c r="E213" s="274"/>
      <c r="F213" s="275"/>
      <c r="G213" s="454"/>
      <c r="H213" s="276" t="e">
        <f>E213-$G$67</f>
        <v>#DIV/0!</v>
      </c>
      <c r="I213" s="455"/>
      <c r="J213" s="457"/>
    </row>
    <row r="214" spans="4:10" ht="15">
      <c r="D214" s="463">
        <f>B76</f>
        <v>70</v>
      </c>
      <c r="E214" s="274"/>
      <c r="F214" s="275"/>
      <c r="G214" s="454" t="e">
        <f>AVERAGE(E214:E216)</f>
        <v>#DIV/0!</v>
      </c>
      <c r="H214" s="276" t="e">
        <f>E214-$G$70</f>
        <v>#DIV/0!</v>
      </c>
      <c r="I214" s="455" t="e">
        <f>(G214-'Library - Standard Curve'!$C$43)/'Library - Standard Curve'!$C$41</f>
        <v>#DIV/0!</v>
      </c>
      <c r="J214" s="456" t="e">
        <f>10^I214</f>
        <v>#DIV/0!</v>
      </c>
    </row>
    <row r="215" spans="4:10" ht="15">
      <c r="D215" s="453"/>
      <c r="E215" s="274"/>
      <c r="F215" s="275"/>
      <c r="G215" s="454"/>
      <c r="H215" s="276" t="e">
        <f>E215-$G$70</f>
        <v>#DIV/0!</v>
      </c>
      <c r="I215" s="455"/>
      <c r="J215" s="457"/>
    </row>
    <row r="216" spans="4:10" ht="15">
      <c r="D216" s="453"/>
      <c r="E216" s="274"/>
      <c r="F216" s="275"/>
      <c r="G216" s="454"/>
      <c r="H216" s="276" t="e">
        <f>E216-$G$70</f>
        <v>#DIV/0!</v>
      </c>
      <c r="I216" s="455"/>
      <c r="J216" s="457"/>
    </row>
    <row r="217" spans="4:10" ht="15">
      <c r="D217" s="453">
        <f>B77</f>
        <v>71</v>
      </c>
      <c r="E217" s="274"/>
      <c r="F217" s="275"/>
      <c r="G217" s="454" t="e">
        <f>AVERAGE(E217:E219)</f>
        <v>#DIV/0!</v>
      </c>
      <c r="H217" s="276" t="e">
        <f>E217-$G$73</f>
        <v>#DIV/0!</v>
      </c>
      <c r="I217" s="455" t="e">
        <f>(G217-'Library - Standard Curve'!$C$43)/'Library - Standard Curve'!$C$41</f>
        <v>#DIV/0!</v>
      </c>
      <c r="J217" s="456" t="e">
        <f>10^I217</f>
        <v>#DIV/0!</v>
      </c>
    </row>
    <row r="218" spans="4:10" ht="15">
      <c r="D218" s="453"/>
      <c r="E218" s="274"/>
      <c r="F218" s="275"/>
      <c r="G218" s="454"/>
      <c r="H218" s="276" t="e">
        <f>E218-$G$73</f>
        <v>#DIV/0!</v>
      </c>
      <c r="I218" s="455"/>
      <c r="J218" s="457"/>
    </row>
    <row r="219" spans="4:10" ht="15">
      <c r="D219" s="453"/>
      <c r="E219" s="274"/>
      <c r="F219" s="275"/>
      <c r="G219" s="454"/>
      <c r="H219" s="276" t="e">
        <f>E219-$G$73</f>
        <v>#DIV/0!</v>
      </c>
      <c r="I219" s="455"/>
      <c r="J219" s="457"/>
    </row>
    <row r="220" spans="4:10" ht="15">
      <c r="D220" s="463">
        <f>B78</f>
        <v>72</v>
      </c>
      <c r="E220" s="274"/>
      <c r="F220" s="275"/>
      <c r="G220" s="454" t="e">
        <f>AVERAGE(E220:E222)</f>
        <v>#DIV/0!</v>
      </c>
      <c r="H220" s="276" t="e">
        <f>E220-$G$76</f>
        <v>#DIV/0!</v>
      </c>
      <c r="I220" s="455" t="e">
        <f>(G220-'Library - Standard Curve'!$C$43)/'Library - Standard Curve'!$C$41</f>
        <v>#DIV/0!</v>
      </c>
      <c r="J220" s="457" t="e">
        <f>10^I220</f>
        <v>#DIV/0!</v>
      </c>
    </row>
    <row r="221" spans="4:10" ht="15">
      <c r="D221" s="453"/>
      <c r="E221" s="274"/>
      <c r="F221" s="275"/>
      <c r="G221" s="454"/>
      <c r="H221" s="276" t="e">
        <f>E221-$G$76</f>
        <v>#DIV/0!</v>
      </c>
      <c r="I221" s="455"/>
      <c r="J221" s="457"/>
    </row>
    <row r="222" spans="4:10" ht="15">
      <c r="D222" s="453"/>
      <c r="E222" s="274"/>
      <c r="F222" s="275"/>
      <c r="G222" s="454"/>
      <c r="H222" s="276" t="e">
        <f>E222-$G$76</f>
        <v>#DIV/0!</v>
      </c>
      <c r="I222" s="455"/>
      <c r="J222" s="457"/>
    </row>
    <row r="223" spans="4:10" ht="15">
      <c r="D223" s="453">
        <f>B79</f>
        <v>73</v>
      </c>
      <c r="E223" s="281"/>
      <c r="F223" s="282"/>
      <c r="G223" s="465" t="e">
        <f>AVERAGE(E223:E225)</f>
        <v>#DIV/0!</v>
      </c>
      <c r="H223" s="277" t="e">
        <f>E223-$G$7</f>
        <v>#DIV/0!</v>
      </c>
      <c r="I223" s="455" t="e">
        <f>(G223-'Library - Standard Curve'!$C$43)/'Library - Standard Curve'!$C$41</f>
        <v>#DIV/0!</v>
      </c>
      <c r="J223" s="456" t="e">
        <f>10^I223</f>
        <v>#DIV/0!</v>
      </c>
    </row>
    <row r="224" spans="4:10" ht="15">
      <c r="D224" s="453"/>
      <c r="E224" s="274"/>
      <c r="F224" s="275"/>
      <c r="G224" s="454"/>
      <c r="H224" s="277" t="e">
        <f>E224-$G$7</f>
        <v>#DIV/0!</v>
      </c>
      <c r="I224" s="455"/>
      <c r="J224" s="457"/>
    </row>
    <row r="225" spans="4:10" ht="15">
      <c r="D225" s="453"/>
      <c r="E225" s="274"/>
      <c r="F225" s="275"/>
      <c r="G225" s="454"/>
      <c r="H225" s="277" t="e">
        <f>E225-$G$7</f>
        <v>#DIV/0!</v>
      </c>
      <c r="I225" s="455"/>
      <c r="J225" s="457"/>
    </row>
    <row r="226" spans="4:10" ht="15">
      <c r="D226" s="453">
        <f>B80</f>
        <v>74</v>
      </c>
      <c r="E226" s="274"/>
      <c r="F226" s="275"/>
      <c r="G226" s="454" t="e">
        <f>AVERAGE(E226:E228)</f>
        <v>#DIV/0!</v>
      </c>
      <c r="H226" s="276" t="e">
        <f>E226-$G$10</f>
        <v>#DIV/0!</v>
      </c>
      <c r="I226" s="455" t="e">
        <f>(G226-'Library - Standard Curve'!$C$43)/'Library - Standard Curve'!$C$41</f>
        <v>#DIV/0!</v>
      </c>
      <c r="J226" s="456" t="e">
        <f>10^I226</f>
        <v>#DIV/0!</v>
      </c>
    </row>
    <row r="227" spans="4:10" ht="15">
      <c r="D227" s="453"/>
      <c r="E227" s="274"/>
      <c r="F227" s="275"/>
      <c r="G227" s="454"/>
      <c r="H227" s="276" t="e">
        <f>E227-$G$10</f>
        <v>#DIV/0!</v>
      </c>
      <c r="I227" s="455"/>
      <c r="J227" s="457"/>
    </row>
    <row r="228" spans="4:10" ht="15">
      <c r="D228" s="453"/>
      <c r="E228" s="274"/>
      <c r="F228" s="275"/>
      <c r="G228" s="454"/>
      <c r="H228" s="276" t="e">
        <f>E228-$G$10</f>
        <v>#DIV/0!</v>
      </c>
      <c r="I228" s="455"/>
      <c r="J228" s="457"/>
    </row>
    <row r="229" spans="4:10" ht="15">
      <c r="D229" s="463">
        <f>B81</f>
        <v>75</v>
      </c>
      <c r="E229" s="274"/>
      <c r="F229" s="275"/>
      <c r="G229" s="454" t="e">
        <f>AVERAGE(E229:E231)</f>
        <v>#DIV/0!</v>
      </c>
      <c r="H229" s="276" t="e">
        <f>E229-$G$13</f>
        <v>#DIV/0!</v>
      </c>
      <c r="I229" s="455" t="e">
        <f>(G229-'Library - Standard Curve'!$C$43)/'Library - Standard Curve'!$C$41</f>
        <v>#DIV/0!</v>
      </c>
      <c r="J229" s="456" t="e">
        <f>10^I229</f>
        <v>#DIV/0!</v>
      </c>
    </row>
    <row r="230" spans="4:10" ht="15">
      <c r="D230" s="453"/>
      <c r="E230" s="274"/>
      <c r="F230" s="275"/>
      <c r="G230" s="454"/>
      <c r="H230" s="276" t="e">
        <f>E230-$G$13</f>
        <v>#DIV/0!</v>
      </c>
      <c r="I230" s="455"/>
      <c r="J230" s="457"/>
    </row>
    <row r="231" spans="4:10" ht="15">
      <c r="D231" s="453"/>
      <c r="E231" s="274"/>
      <c r="F231" s="275"/>
      <c r="G231" s="454"/>
      <c r="H231" s="276" t="e">
        <f>E231-$G$13</f>
        <v>#DIV/0!</v>
      </c>
      <c r="I231" s="455"/>
      <c r="J231" s="457"/>
    </row>
    <row r="232" spans="4:10" ht="15">
      <c r="D232" s="453">
        <f>B82</f>
        <v>76</v>
      </c>
      <c r="E232" s="274"/>
      <c r="F232" s="275"/>
      <c r="G232" s="454" t="e">
        <f>AVERAGE(E232:E234)</f>
        <v>#DIV/0!</v>
      </c>
      <c r="H232" s="276" t="e">
        <f>E232-$G$16</f>
        <v>#DIV/0!</v>
      </c>
      <c r="I232" s="455" t="e">
        <f>(G232-'Library - Standard Curve'!$C$43)/'Library - Standard Curve'!$C$41</f>
        <v>#DIV/0!</v>
      </c>
      <c r="J232" s="456" t="e">
        <f>10^I232</f>
        <v>#DIV/0!</v>
      </c>
    </row>
    <row r="233" spans="4:10" ht="15">
      <c r="D233" s="453"/>
      <c r="E233" s="274"/>
      <c r="F233" s="275"/>
      <c r="G233" s="454"/>
      <c r="H233" s="276" t="e">
        <f>E233-$G$16</f>
        <v>#DIV/0!</v>
      </c>
      <c r="I233" s="455"/>
      <c r="J233" s="457"/>
    </row>
    <row r="234" spans="4:10" ht="15">
      <c r="D234" s="453"/>
      <c r="E234" s="274"/>
      <c r="F234" s="275"/>
      <c r="G234" s="454"/>
      <c r="H234" s="276" t="e">
        <f>E234-$G$16</f>
        <v>#DIV/0!</v>
      </c>
      <c r="I234" s="455"/>
      <c r="J234" s="457"/>
    </row>
    <row r="235" spans="4:10" ht="15">
      <c r="D235" s="453">
        <f>B83</f>
        <v>77</v>
      </c>
      <c r="E235" s="274"/>
      <c r="F235" s="275"/>
      <c r="G235" s="454" t="e">
        <f>AVERAGE(E235:E237)</f>
        <v>#DIV/0!</v>
      </c>
      <c r="H235" s="276" t="e">
        <f>E235-$G$19</f>
        <v>#DIV/0!</v>
      </c>
      <c r="I235" s="455" t="e">
        <f>(G235-'Library - Standard Curve'!$C$43)/'Library - Standard Curve'!$C$41</f>
        <v>#DIV/0!</v>
      </c>
      <c r="J235" s="456" t="e">
        <f>10^I235</f>
        <v>#DIV/0!</v>
      </c>
    </row>
    <row r="236" spans="4:10" ht="15">
      <c r="D236" s="453"/>
      <c r="E236" s="274"/>
      <c r="F236" s="275"/>
      <c r="G236" s="454"/>
      <c r="H236" s="276" t="e">
        <f>E236-$G$19</f>
        <v>#DIV/0!</v>
      </c>
      <c r="I236" s="455"/>
      <c r="J236" s="457"/>
    </row>
    <row r="237" spans="4:10" ht="15">
      <c r="D237" s="453"/>
      <c r="E237" s="274"/>
      <c r="F237" s="275"/>
      <c r="G237" s="454"/>
      <c r="H237" s="276" t="e">
        <f>E237-$G$19</f>
        <v>#DIV/0!</v>
      </c>
      <c r="I237" s="455"/>
      <c r="J237" s="457"/>
    </row>
    <row r="238" spans="4:10" ht="15">
      <c r="D238" s="463">
        <f>B84</f>
        <v>78</v>
      </c>
      <c r="E238" s="274"/>
      <c r="F238" s="275"/>
      <c r="G238" s="454" t="e">
        <f>AVERAGE(E238:E240)</f>
        <v>#DIV/0!</v>
      </c>
      <c r="H238" s="276" t="e">
        <f>E238-$G$22</f>
        <v>#DIV/0!</v>
      </c>
      <c r="I238" s="455" t="e">
        <f>(G238-'Library - Standard Curve'!$C$43)/'Library - Standard Curve'!$C$41</f>
        <v>#DIV/0!</v>
      </c>
      <c r="J238" s="456" t="e">
        <f>10^I238</f>
        <v>#DIV/0!</v>
      </c>
    </row>
    <row r="239" spans="4:10" ht="15">
      <c r="D239" s="453"/>
      <c r="E239" s="274"/>
      <c r="F239" s="275"/>
      <c r="G239" s="454"/>
      <c r="H239" s="276" t="e">
        <f>E239-$G$22</f>
        <v>#DIV/0!</v>
      </c>
      <c r="I239" s="455"/>
      <c r="J239" s="457"/>
    </row>
    <row r="240" spans="4:10" ht="15">
      <c r="D240" s="453"/>
      <c r="E240" s="274"/>
      <c r="F240" s="275"/>
      <c r="G240" s="454"/>
      <c r="H240" s="276" t="e">
        <f>E240-$G$22</f>
        <v>#DIV/0!</v>
      </c>
      <c r="I240" s="455"/>
      <c r="J240" s="457"/>
    </row>
    <row r="241" spans="4:10" ht="15">
      <c r="D241" s="453">
        <f>B85</f>
        <v>79</v>
      </c>
      <c r="E241" s="274"/>
      <c r="F241" s="275"/>
      <c r="G241" s="454" t="e">
        <f>AVERAGE(E241:E243)</f>
        <v>#DIV/0!</v>
      </c>
      <c r="H241" s="276" t="e">
        <f>E241-$G$25</f>
        <v>#DIV/0!</v>
      </c>
      <c r="I241" s="455" t="e">
        <f>(G241-'Library - Standard Curve'!$C$43)/'Library - Standard Curve'!$C$41</f>
        <v>#DIV/0!</v>
      </c>
      <c r="J241" s="456" t="e">
        <f>10^I241</f>
        <v>#DIV/0!</v>
      </c>
    </row>
    <row r="242" spans="4:10" ht="15">
      <c r="D242" s="453"/>
      <c r="E242" s="274"/>
      <c r="F242" s="275"/>
      <c r="G242" s="454"/>
      <c r="H242" s="276" t="e">
        <f>E242-$G$25</f>
        <v>#DIV/0!</v>
      </c>
      <c r="I242" s="455"/>
      <c r="J242" s="457"/>
    </row>
    <row r="243" spans="4:10" ht="15">
      <c r="D243" s="453"/>
      <c r="E243" s="274"/>
      <c r="F243" s="275"/>
      <c r="G243" s="454"/>
      <c r="H243" s="276" t="e">
        <f>E243-$G$25</f>
        <v>#DIV/0!</v>
      </c>
      <c r="I243" s="455"/>
      <c r="J243" s="457"/>
    </row>
    <row r="244" spans="4:10" ht="15">
      <c r="D244" s="463">
        <f>B86</f>
        <v>80</v>
      </c>
      <c r="E244" s="274"/>
      <c r="F244" s="275"/>
      <c r="G244" s="454" t="e">
        <f>AVERAGE(E244:E246)</f>
        <v>#DIV/0!</v>
      </c>
      <c r="H244" s="276" t="e">
        <f>E244-$G$28</f>
        <v>#DIV/0!</v>
      </c>
      <c r="I244" s="455" t="e">
        <f>(G244-'Library - Standard Curve'!$C$43)/'Library - Standard Curve'!$C$41</f>
        <v>#DIV/0!</v>
      </c>
      <c r="J244" s="456" t="e">
        <f>10^I244</f>
        <v>#DIV/0!</v>
      </c>
    </row>
    <row r="245" spans="4:10" ht="15">
      <c r="D245" s="453"/>
      <c r="E245" s="274"/>
      <c r="F245" s="275"/>
      <c r="G245" s="454"/>
      <c r="H245" s="276" t="e">
        <f>E245-$G$28</f>
        <v>#DIV/0!</v>
      </c>
      <c r="I245" s="455"/>
      <c r="J245" s="457"/>
    </row>
    <row r="246" spans="4:10" ht="15">
      <c r="D246" s="453"/>
      <c r="E246" s="274"/>
      <c r="F246" s="275"/>
      <c r="G246" s="454"/>
      <c r="H246" s="276" t="e">
        <f>E246-$G$28</f>
        <v>#DIV/0!</v>
      </c>
      <c r="I246" s="455"/>
      <c r="J246" s="457"/>
    </row>
    <row r="247" spans="4:10" ht="15">
      <c r="D247" s="453">
        <f>B87</f>
        <v>81</v>
      </c>
      <c r="E247" s="274"/>
      <c r="F247" s="19"/>
      <c r="G247" s="464" t="e">
        <f>AVERAGE(E247:E249)</f>
        <v>#DIV/0!</v>
      </c>
      <c r="H247" s="276" t="e">
        <f>E247-$G$31</f>
        <v>#DIV/0!</v>
      </c>
      <c r="I247" s="455" t="e">
        <f>(G247-'Library - Standard Curve'!$C$43)/'Library - Standard Curve'!$C$41</f>
        <v>#DIV/0!</v>
      </c>
      <c r="J247" s="456" t="e">
        <f>10^I247</f>
        <v>#DIV/0!</v>
      </c>
    </row>
    <row r="248" spans="4:10" ht="15">
      <c r="D248" s="453"/>
      <c r="E248" s="274"/>
      <c r="F248" s="275"/>
      <c r="G248" s="464"/>
      <c r="H248" s="276" t="e">
        <f>E248-$G$31</f>
        <v>#DIV/0!</v>
      </c>
      <c r="I248" s="455"/>
      <c r="J248" s="457"/>
    </row>
    <row r="249" spans="4:10" ht="15">
      <c r="D249" s="453"/>
      <c r="E249" s="274"/>
      <c r="F249" s="275"/>
      <c r="G249" s="464"/>
      <c r="H249" s="276" t="e">
        <f>E249-$G$31</f>
        <v>#DIV/0!</v>
      </c>
      <c r="I249" s="455"/>
      <c r="J249" s="457"/>
    </row>
    <row r="250" spans="4:10" ht="15">
      <c r="D250" s="453">
        <f>B88</f>
        <v>82</v>
      </c>
      <c r="E250" s="274"/>
      <c r="F250" s="275"/>
      <c r="G250" s="454" t="e">
        <f>AVERAGE(E250:E252)</f>
        <v>#DIV/0!</v>
      </c>
      <c r="H250" s="276" t="e">
        <f>E250-$G$34</f>
        <v>#DIV/0!</v>
      </c>
      <c r="I250" s="455" t="e">
        <f>(G250-'Library - Standard Curve'!$C$43)/'Library - Standard Curve'!$C$41</f>
        <v>#DIV/0!</v>
      </c>
      <c r="J250" s="456" t="e">
        <f>10^I250</f>
        <v>#DIV/0!</v>
      </c>
    </row>
    <row r="251" spans="4:10" ht="15">
      <c r="D251" s="453"/>
      <c r="E251" s="274"/>
      <c r="F251" s="275"/>
      <c r="G251" s="454"/>
      <c r="H251" s="276" t="e">
        <f>E251-$G$34</f>
        <v>#DIV/0!</v>
      </c>
      <c r="I251" s="455"/>
      <c r="J251" s="457"/>
    </row>
    <row r="252" spans="4:10" ht="15">
      <c r="D252" s="453"/>
      <c r="E252" s="274"/>
      <c r="F252" s="275"/>
      <c r="G252" s="454"/>
      <c r="H252" s="276" t="e">
        <f>E252-$G$34</f>
        <v>#DIV/0!</v>
      </c>
      <c r="I252" s="455"/>
      <c r="J252" s="457"/>
    </row>
    <row r="253" spans="4:10" ht="15">
      <c r="D253" s="463">
        <f>B89</f>
        <v>83</v>
      </c>
      <c r="E253" s="274"/>
      <c r="F253" s="19"/>
      <c r="G253" s="464" t="e">
        <f>AVERAGE(E253:E255)</f>
        <v>#DIV/0!</v>
      </c>
      <c r="H253" s="276" t="e">
        <f>E253-$G$37</f>
        <v>#DIV/0!</v>
      </c>
      <c r="I253" s="455" t="e">
        <f>(G253-'Library - Standard Curve'!$C$43)/'Library - Standard Curve'!$C$41</f>
        <v>#DIV/0!</v>
      </c>
      <c r="J253" s="456" t="e">
        <f>10^I253</f>
        <v>#DIV/0!</v>
      </c>
    </row>
    <row r="254" spans="4:10" ht="15">
      <c r="D254" s="453"/>
      <c r="E254" s="274"/>
      <c r="F254" s="275"/>
      <c r="G254" s="464"/>
      <c r="H254" s="276" t="e">
        <f>E254-$G$37</f>
        <v>#DIV/0!</v>
      </c>
      <c r="I254" s="455"/>
      <c r="J254" s="457"/>
    </row>
    <row r="255" spans="4:10" ht="15">
      <c r="D255" s="453"/>
      <c r="E255" s="274"/>
      <c r="F255" s="275"/>
      <c r="G255" s="464"/>
      <c r="H255" s="276" t="e">
        <f>E255-$G$37</f>
        <v>#DIV/0!</v>
      </c>
      <c r="I255" s="455"/>
      <c r="J255" s="457"/>
    </row>
    <row r="256" spans="4:10" ht="15">
      <c r="D256" s="453">
        <f>B90</f>
        <v>84</v>
      </c>
      <c r="E256" s="274"/>
      <c r="F256" s="275"/>
      <c r="G256" s="454" t="e">
        <f>AVERAGE(E256:E258)</f>
        <v>#DIV/0!</v>
      </c>
      <c r="H256" s="276" t="e">
        <f>E256-$G$40</f>
        <v>#DIV/0!</v>
      </c>
      <c r="I256" s="455" t="e">
        <f>(G256-'Library - Standard Curve'!$C$43)/'Library - Standard Curve'!$C$41</f>
        <v>#DIV/0!</v>
      </c>
      <c r="J256" s="456" t="e">
        <f>10^I256</f>
        <v>#DIV/0!</v>
      </c>
    </row>
    <row r="257" spans="4:10" ht="15">
      <c r="D257" s="453"/>
      <c r="E257" s="274"/>
      <c r="F257" s="275"/>
      <c r="G257" s="454"/>
      <c r="H257" s="276" t="e">
        <f>E257-$G$40</f>
        <v>#DIV/0!</v>
      </c>
      <c r="I257" s="455"/>
      <c r="J257" s="457"/>
    </row>
    <row r="258" spans="4:10" ht="15">
      <c r="D258" s="453"/>
      <c r="E258" s="274"/>
      <c r="F258" s="275"/>
      <c r="G258" s="454"/>
      <c r="H258" s="276" t="e">
        <f>E258-$G$40</f>
        <v>#DIV/0!</v>
      </c>
      <c r="I258" s="455"/>
      <c r="J258" s="457"/>
    </row>
    <row r="259" spans="4:10" ht="15">
      <c r="D259" s="453">
        <f>B91</f>
        <v>85</v>
      </c>
      <c r="E259" s="274"/>
      <c r="F259" s="275"/>
      <c r="G259" s="454" t="e">
        <f>AVERAGE(E259:E261)</f>
        <v>#DIV/0!</v>
      </c>
      <c r="H259" s="276" t="e">
        <f>E259-$G$43</f>
        <v>#DIV/0!</v>
      </c>
      <c r="I259" s="455" t="e">
        <f>(G259-'Library - Standard Curve'!$C$43)/'Library - Standard Curve'!$C$41</f>
        <v>#DIV/0!</v>
      </c>
      <c r="J259" s="456" t="e">
        <f>10^I259</f>
        <v>#DIV/0!</v>
      </c>
    </row>
    <row r="260" spans="4:10" ht="15">
      <c r="D260" s="453"/>
      <c r="E260" s="274"/>
      <c r="F260" s="275"/>
      <c r="G260" s="454"/>
      <c r="H260" s="276" t="e">
        <f>E260-$G$43</f>
        <v>#DIV/0!</v>
      </c>
      <c r="I260" s="455"/>
      <c r="J260" s="457"/>
    </row>
    <row r="261" spans="4:10" ht="15">
      <c r="D261" s="453"/>
      <c r="E261" s="274"/>
      <c r="F261" s="275"/>
      <c r="G261" s="454"/>
      <c r="H261" s="276" t="e">
        <f>E261-$G$43</f>
        <v>#DIV/0!</v>
      </c>
      <c r="I261" s="455"/>
      <c r="J261" s="457"/>
    </row>
    <row r="262" spans="4:10" ht="15">
      <c r="D262" s="463">
        <f>B92</f>
        <v>86</v>
      </c>
      <c r="E262" s="274"/>
      <c r="F262" s="275"/>
      <c r="G262" s="454" t="e">
        <f>AVERAGE(E262:E264)</f>
        <v>#DIV/0!</v>
      </c>
      <c r="H262" s="276" t="e">
        <f>E262-$G$46</f>
        <v>#DIV/0!</v>
      </c>
      <c r="I262" s="455" t="e">
        <f>(G262-'Library - Standard Curve'!$C$43)/'Library - Standard Curve'!$C$41</f>
        <v>#DIV/0!</v>
      </c>
      <c r="J262" s="456" t="e">
        <f>10^I262</f>
        <v>#DIV/0!</v>
      </c>
    </row>
    <row r="263" spans="4:10" ht="15">
      <c r="D263" s="453"/>
      <c r="E263" s="274"/>
      <c r="F263" s="275"/>
      <c r="G263" s="454"/>
      <c r="H263" s="276" t="e">
        <f>E263-$G$46</f>
        <v>#DIV/0!</v>
      </c>
      <c r="I263" s="455"/>
      <c r="J263" s="457"/>
    </row>
    <row r="264" spans="4:10" ht="15">
      <c r="D264" s="453"/>
      <c r="E264" s="274"/>
      <c r="F264" s="275"/>
      <c r="G264" s="454"/>
      <c r="H264" s="276" t="e">
        <f>E264-$G$46</f>
        <v>#DIV/0!</v>
      </c>
      <c r="I264" s="455"/>
      <c r="J264" s="457"/>
    </row>
    <row r="265" spans="4:10" ht="15">
      <c r="D265" s="453">
        <f>B93</f>
        <v>87</v>
      </c>
      <c r="E265" s="274"/>
      <c r="F265" s="19"/>
      <c r="G265" s="464" t="e">
        <f>AVERAGE(E265:E267)</f>
        <v>#DIV/0!</v>
      </c>
      <c r="H265" s="276" t="e">
        <f>E265-$G$49</f>
        <v>#DIV/0!</v>
      </c>
      <c r="I265" s="455" t="e">
        <f>(G265-'Library - Standard Curve'!$C$43)/'Library - Standard Curve'!$C$41</f>
        <v>#DIV/0!</v>
      </c>
      <c r="J265" s="456" t="e">
        <f>10^I265</f>
        <v>#DIV/0!</v>
      </c>
    </row>
    <row r="266" spans="4:10" ht="15">
      <c r="D266" s="453"/>
      <c r="E266" s="274"/>
      <c r="F266" s="275"/>
      <c r="G266" s="464"/>
      <c r="H266" s="276" t="e">
        <f>E266-$G$49</f>
        <v>#DIV/0!</v>
      </c>
      <c r="I266" s="455"/>
      <c r="J266" s="457"/>
    </row>
    <row r="267" spans="4:10" ht="15">
      <c r="D267" s="453"/>
      <c r="E267" s="274"/>
      <c r="F267" s="275"/>
      <c r="G267" s="464"/>
      <c r="H267" s="276" t="e">
        <f>E267-$G$49</f>
        <v>#DIV/0!</v>
      </c>
      <c r="I267" s="455"/>
      <c r="J267" s="457"/>
    </row>
    <row r="268" spans="4:10" ht="15">
      <c r="D268" s="463">
        <f>B94</f>
        <v>88</v>
      </c>
      <c r="E268" s="274"/>
      <c r="F268" s="275"/>
      <c r="G268" s="454" t="e">
        <f>AVERAGE(E268:E270)</f>
        <v>#DIV/0!</v>
      </c>
      <c r="H268" s="276" t="e">
        <f>E268-$G$52</f>
        <v>#DIV/0!</v>
      </c>
      <c r="I268" s="455" t="e">
        <f>(G268-'Library - Standard Curve'!$C$43)/'Library - Standard Curve'!$C$41</f>
        <v>#DIV/0!</v>
      </c>
      <c r="J268" s="456" t="e">
        <f>10^I268</f>
        <v>#DIV/0!</v>
      </c>
    </row>
    <row r="269" spans="4:10" ht="15">
      <c r="D269" s="453"/>
      <c r="E269" s="274"/>
      <c r="F269" s="275"/>
      <c r="G269" s="454"/>
      <c r="H269" s="276" t="e">
        <f>E269-$G$52</f>
        <v>#DIV/0!</v>
      </c>
      <c r="I269" s="455"/>
      <c r="J269" s="457"/>
    </row>
    <row r="270" spans="4:10" ht="15">
      <c r="D270" s="453"/>
      <c r="E270" s="274"/>
      <c r="F270" s="275"/>
      <c r="G270" s="454"/>
      <c r="H270" s="276" t="e">
        <f>E270-$G$52</f>
        <v>#DIV/0!</v>
      </c>
      <c r="I270" s="455"/>
      <c r="J270" s="457"/>
    </row>
    <row r="271" spans="4:10" ht="15">
      <c r="D271" s="453">
        <f>B95</f>
        <v>89</v>
      </c>
      <c r="E271" s="274"/>
      <c r="F271" s="19"/>
      <c r="G271" s="464" t="e">
        <f>AVERAGE(E271:E273)</f>
        <v>#DIV/0!</v>
      </c>
      <c r="H271" s="276" t="e">
        <f>E271-$G$55</f>
        <v>#DIV/0!</v>
      </c>
      <c r="I271" s="455" t="e">
        <f>(G271-'Library - Standard Curve'!$C$43)/'Library - Standard Curve'!$C$41</f>
        <v>#DIV/0!</v>
      </c>
      <c r="J271" s="456" t="e">
        <f>10^I271</f>
        <v>#DIV/0!</v>
      </c>
    </row>
    <row r="272" spans="4:10" ht="15">
      <c r="D272" s="453"/>
      <c r="E272" s="274"/>
      <c r="F272" s="275"/>
      <c r="G272" s="464"/>
      <c r="H272" s="276" t="e">
        <f>E272-$G$55</f>
        <v>#DIV/0!</v>
      </c>
      <c r="I272" s="455"/>
      <c r="J272" s="457"/>
    </row>
    <row r="273" spans="4:10" ht="15">
      <c r="D273" s="453"/>
      <c r="E273" s="274"/>
      <c r="F273" s="275"/>
      <c r="G273" s="464"/>
      <c r="H273" s="276" t="e">
        <f>E273-$G$55</f>
        <v>#DIV/0!</v>
      </c>
      <c r="I273" s="455"/>
      <c r="J273" s="457"/>
    </row>
    <row r="274" spans="4:10" ht="15">
      <c r="D274" s="453">
        <f>B96</f>
        <v>90</v>
      </c>
      <c r="E274" s="274"/>
      <c r="F274" s="275"/>
      <c r="G274" s="454" t="e">
        <f>AVERAGE(E274:E276)</f>
        <v>#DIV/0!</v>
      </c>
      <c r="H274" s="276" t="e">
        <f>E274-$G$58</f>
        <v>#DIV/0!</v>
      </c>
      <c r="I274" s="455" t="e">
        <f>(G274-'Library - Standard Curve'!$C$43)/'Library - Standard Curve'!$C$41</f>
        <v>#DIV/0!</v>
      </c>
      <c r="J274" s="456" t="e">
        <f>10^I274</f>
        <v>#DIV/0!</v>
      </c>
    </row>
    <row r="275" spans="4:10" ht="15">
      <c r="D275" s="453"/>
      <c r="E275" s="274"/>
      <c r="F275" s="275"/>
      <c r="G275" s="454"/>
      <c r="H275" s="276" t="e">
        <f>E275-$G$58</f>
        <v>#DIV/0!</v>
      </c>
      <c r="I275" s="455"/>
      <c r="J275" s="457"/>
    </row>
    <row r="276" spans="4:10" ht="15">
      <c r="D276" s="453"/>
      <c r="E276" s="274"/>
      <c r="F276" s="275"/>
      <c r="G276" s="454"/>
      <c r="H276" s="276" t="e">
        <f>E276-$G$58</f>
        <v>#DIV/0!</v>
      </c>
      <c r="I276" s="455"/>
      <c r="J276" s="457"/>
    </row>
    <row r="277" spans="4:10" ht="15">
      <c r="D277" s="463">
        <f>B97</f>
        <v>91</v>
      </c>
      <c r="E277" s="274"/>
      <c r="F277" s="19"/>
      <c r="G277" s="464" t="e">
        <f>AVERAGE(E277:E279)</f>
        <v>#DIV/0!</v>
      </c>
      <c r="H277" s="276" t="e">
        <f>E277-$G$61</f>
        <v>#DIV/0!</v>
      </c>
      <c r="I277" s="455" t="e">
        <f>(G277-'Library - Standard Curve'!$C$43)/'Library - Standard Curve'!$C$41</f>
        <v>#DIV/0!</v>
      </c>
      <c r="J277" s="456" t="e">
        <f>10^I277</f>
        <v>#DIV/0!</v>
      </c>
    </row>
    <row r="278" spans="4:10" ht="15">
      <c r="D278" s="453"/>
      <c r="E278" s="274"/>
      <c r="F278" s="275"/>
      <c r="G278" s="464"/>
      <c r="H278" s="276" t="e">
        <f>E278-$G$61</f>
        <v>#DIV/0!</v>
      </c>
      <c r="I278" s="455"/>
      <c r="J278" s="457"/>
    </row>
    <row r="279" spans="4:10" ht="15">
      <c r="D279" s="453"/>
      <c r="E279" s="274"/>
      <c r="F279" s="275"/>
      <c r="G279" s="464"/>
      <c r="H279" s="276" t="e">
        <f>E279-$G$61</f>
        <v>#DIV/0!</v>
      </c>
      <c r="I279" s="455"/>
      <c r="J279" s="457"/>
    </row>
    <row r="280" spans="4:10" ht="15">
      <c r="D280" s="453">
        <f>B98</f>
        <v>92</v>
      </c>
      <c r="E280" s="274"/>
      <c r="F280" s="275"/>
      <c r="G280" s="454" t="e">
        <f>AVERAGE(E280:E282)</f>
        <v>#DIV/0!</v>
      </c>
      <c r="H280" s="276" t="e">
        <f>E280-$G$64</f>
        <v>#DIV/0!</v>
      </c>
      <c r="I280" s="455" t="e">
        <f>(G280-'Library - Standard Curve'!$C$43)/'Library - Standard Curve'!$C$41</f>
        <v>#DIV/0!</v>
      </c>
      <c r="J280" s="456" t="e">
        <f>10^I280</f>
        <v>#DIV/0!</v>
      </c>
    </row>
    <row r="281" spans="4:10" ht="15">
      <c r="D281" s="453"/>
      <c r="E281" s="274"/>
      <c r="F281" s="275"/>
      <c r="G281" s="454"/>
      <c r="H281" s="276" t="e">
        <f>E281-$G$64</f>
        <v>#DIV/0!</v>
      </c>
      <c r="I281" s="455"/>
      <c r="J281" s="457"/>
    </row>
    <row r="282" spans="4:10" ht="15">
      <c r="D282" s="453"/>
      <c r="E282" s="274"/>
      <c r="F282" s="275"/>
      <c r="G282" s="454"/>
      <c r="H282" s="276" t="e">
        <f>E282-$G$64</f>
        <v>#DIV/0!</v>
      </c>
      <c r="I282" s="455"/>
      <c r="J282" s="457"/>
    </row>
    <row r="283" spans="4:10" ht="15">
      <c r="D283" s="453">
        <f>B99</f>
        <v>93</v>
      </c>
      <c r="E283" s="274"/>
      <c r="F283" s="275"/>
      <c r="G283" s="454" t="e">
        <f>AVERAGE(E283:E285)</f>
        <v>#DIV/0!</v>
      </c>
      <c r="H283" s="276" t="e">
        <f>E283-$G$67</f>
        <v>#DIV/0!</v>
      </c>
      <c r="I283" s="455" t="e">
        <f>(G283-'Library - Standard Curve'!$C$43)/'Library - Standard Curve'!$C$41</f>
        <v>#DIV/0!</v>
      </c>
      <c r="J283" s="456" t="e">
        <f>10^I283</f>
        <v>#DIV/0!</v>
      </c>
    </row>
    <row r="284" spans="4:10" ht="15">
      <c r="D284" s="453"/>
      <c r="E284" s="274"/>
      <c r="F284" s="275"/>
      <c r="G284" s="454"/>
      <c r="H284" s="276" t="e">
        <f>E284-$G$67</f>
        <v>#DIV/0!</v>
      </c>
      <c r="I284" s="455"/>
      <c r="J284" s="457"/>
    </row>
    <row r="285" spans="4:10" ht="15">
      <c r="D285" s="453"/>
      <c r="E285" s="274"/>
      <c r="F285" s="275"/>
      <c r="G285" s="454"/>
      <c r="H285" s="276" t="e">
        <f>E285-$G$67</f>
        <v>#DIV/0!</v>
      </c>
      <c r="I285" s="455"/>
      <c r="J285" s="457"/>
    </row>
    <row r="286" spans="4:10" ht="15">
      <c r="D286" s="463">
        <f>B100</f>
        <v>94</v>
      </c>
      <c r="E286" s="274"/>
      <c r="F286" s="275"/>
      <c r="G286" s="454" t="e">
        <f>AVERAGE(E286:E288)</f>
        <v>#DIV/0!</v>
      </c>
      <c r="H286" s="276" t="e">
        <f>E286-$G$70</f>
        <v>#DIV/0!</v>
      </c>
      <c r="I286" s="455" t="e">
        <f>(G286-'Library - Standard Curve'!$C$43)/'Library - Standard Curve'!$C$41</f>
        <v>#DIV/0!</v>
      </c>
      <c r="J286" s="456" t="e">
        <f>10^I286</f>
        <v>#DIV/0!</v>
      </c>
    </row>
    <row r="287" spans="4:10" ht="15">
      <c r="D287" s="453"/>
      <c r="E287" s="274"/>
      <c r="F287" s="275"/>
      <c r="G287" s="454"/>
      <c r="H287" s="276" t="e">
        <f>E287-$G$70</f>
        <v>#DIV/0!</v>
      </c>
      <c r="I287" s="455"/>
      <c r="J287" s="457"/>
    </row>
    <row r="288" spans="4:10" ht="15">
      <c r="D288" s="453"/>
      <c r="E288" s="274"/>
      <c r="F288" s="275"/>
      <c r="G288" s="454"/>
      <c r="H288" s="276" t="e">
        <f>E288-$G$70</f>
        <v>#DIV/0!</v>
      </c>
      <c r="I288" s="455"/>
      <c r="J288" s="457"/>
    </row>
    <row r="289" spans="4:10" ht="15">
      <c r="D289" s="453">
        <f>B101</f>
        <v>95</v>
      </c>
      <c r="E289" s="274"/>
      <c r="F289" s="275"/>
      <c r="G289" s="454" t="e">
        <f>AVERAGE(E289:E291)</f>
        <v>#DIV/0!</v>
      </c>
      <c r="H289" s="276" t="e">
        <f>E289-$G$73</f>
        <v>#DIV/0!</v>
      </c>
      <c r="I289" s="455" t="e">
        <f>(G289-'Library - Standard Curve'!$C$43)/'Library - Standard Curve'!$C$41</f>
        <v>#DIV/0!</v>
      </c>
      <c r="J289" s="456" t="e">
        <f>10^I289</f>
        <v>#DIV/0!</v>
      </c>
    </row>
    <row r="290" spans="4:10" ht="15">
      <c r="D290" s="453"/>
      <c r="E290" s="274"/>
      <c r="F290" s="275"/>
      <c r="G290" s="454"/>
      <c r="H290" s="276" t="e">
        <f>E290-$G$73</f>
        <v>#DIV/0!</v>
      </c>
      <c r="I290" s="455"/>
      <c r="J290" s="457"/>
    </row>
    <row r="291" spans="4:10" ht="15">
      <c r="D291" s="453"/>
      <c r="E291" s="274"/>
      <c r="F291" s="275"/>
      <c r="G291" s="454"/>
      <c r="H291" s="276" t="e">
        <f>E291-$G$73</f>
        <v>#DIV/0!</v>
      </c>
      <c r="I291" s="455"/>
      <c r="J291" s="457"/>
    </row>
    <row r="292" spans="4:10" ht="15">
      <c r="D292" s="463">
        <f>B102</f>
        <v>96</v>
      </c>
      <c r="E292" s="274"/>
      <c r="F292" s="275"/>
      <c r="G292" s="454" t="e">
        <f>AVERAGE(E292:E294)</f>
        <v>#DIV/0!</v>
      </c>
      <c r="H292" s="276" t="e">
        <f>E292-$G$76</f>
        <v>#DIV/0!</v>
      </c>
      <c r="I292" s="455" t="e">
        <f>(G292-'Library - Standard Curve'!$C$43)/'Library - Standard Curve'!$C$41</f>
        <v>#DIV/0!</v>
      </c>
      <c r="J292" s="457" t="e">
        <f>10^I292</f>
        <v>#DIV/0!</v>
      </c>
    </row>
    <row r="293" spans="4:10" ht="15">
      <c r="D293" s="453"/>
      <c r="E293" s="274"/>
      <c r="F293" s="275"/>
      <c r="G293" s="454"/>
      <c r="H293" s="276" t="e">
        <f>E293-$G$76</f>
        <v>#DIV/0!</v>
      </c>
      <c r="I293" s="455"/>
      <c r="J293" s="457"/>
    </row>
    <row r="294" spans="4:10" ht="15">
      <c r="D294" s="453"/>
      <c r="E294" s="274"/>
      <c r="F294" s="275"/>
      <c r="G294" s="454"/>
      <c r="H294" s="276" t="e">
        <f>E294-$G$76</f>
        <v>#DIV/0!</v>
      </c>
      <c r="I294" s="455"/>
      <c r="J294" s="457"/>
    </row>
    <row r="295" spans="4:10" ht="15">
      <c r="D295" s="453">
        <f>B103</f>
        <v>97</v>
      </c>
      <c r="E295" s="281"/>
      <c r="F295" s="282"/>
      <c r="G295" s="465" t="e">
        <f>AVERAGE(E295:E297)</f>
        <v>#DIV/0!</v>
      </c>
      <c r="H295" s="277" t="e">
        <f>E295-$G$7</f>
        <v>#DIV/0!</v>
      </c>
      <c r="I295" s="455" t="e">
        <f>(G295-'Library - Standard Curve'!$C$43)/'Library - Standard Curve'!$C$41</f>
        <v>#DIV/0!</v>
      </c>
      <c r="J295" s="456" t="e">
        <f>10^I295</f>
        <v>#DIV/0!</v>
      </c>
    </row>
    <row r="296" spans="4:10" ht="15">
      <c r="D296" s="453"/>
      <c r="E296" s="274"/>
      <c r="F296" s="275"/>
      <c r="G296" s="454"/>
      <c r="H296" s="277" t="e">
        <f>E296-$G$7</f>
        <v>#DIV/0!</v>
      </c>
      <c r="I296" s="455"/>
      <c r="J296" s="457"/>
    </row>
    <row r="297" spans="4:10" ht="15">
      <c r="D297" s="453"/>
      <c r="E297" s="274"/>
      <c r="F297" s="275"/>
      <c r="G297" s="454"/>
      <c r="H297" s="277" t="e">
        <f>E297-$G$7</f>
        <v>#DIV/0!</v>
      </c>
      <c r="I297" s="455"/>
      <c r="J297" s="457"/>
    </row>
    <row r="298" spans="4:10" ht="15">
      <c r="D298" s="453">
        <f>B104</f>
        <v>98</v>
      </c>
      <c r="E298" s="274"/>
      <c r="F298" s="275"/>
      <c r="G298" s="454" t="e">
        <f>AVERAGE(E298:E300)</f>
        <v>#DIV/0!</v>
      </c>
      <c r="H298" s="276" t="e">
        <f>E298-$G$10</f>
        <v>#DIV/0!</v>
      </c>
      <c r="I298" s="455" t="e">
        <f>(G298-'Library - Standard Curve'!$C$43)/'Library - Standard Curve'!$C$41</f>
        <v>#DIV/0!</v>
      </c>
      <c r="J298" s="456" t="e">
        <f>10^I298</f>
        <v>#DIV/0!</v>
      </c>
    </row>
    <row r="299" spans="4:10" ht="15">
      <c r="D299" s="453"/>
      <c r="E299" s="274"/>
      <c r="F299" s="275"/>
      <c r="G299" s="454"/>
      <c r="H299" s="276" t="e">
        <f>E299-$G$10</f>
        <v>#DIV/0!</v>
      </c>
      <c r="I299" s="455"/>
      <c r="J299" s="457"/>
    </row>
    <row r="300" spans="4:10" ht="15">
      <c r="D300" s="453"/>
      <c r="E300" s="274"/>
      <c r="F300" s="275"/>
      <c r="G300" s="454"/>
      <c r="H300" s="276" t="e">
        <f>E300-$G$10</f>
        <v>#DIV/0!</v>
      </c>
      <c r="I300" s="455"/>
      <c r="J300" s="457"/>
    </row>
    <row r="301" spans="4:10" ht="15">
      <c r="D301" s="463">
        <f>B105</f>
        <v>99</v>
      </c>
      <c r="E301" s="274"/>
      <c r="F301" s="275"/>
      <c r="G301" s="454" t="e">
        <f>AVERAGE(E301:E303)</f>
        <v>#DIV/0!</v>
      </c>
      <c r="H301" s="276" t="e">
        <f>E301-$G$13</f>
        <v>#DIV/0!</v>
      </c>
      <c r="I301" s="455" t="e">
        <f>(G301-'Library - Standard Curve'!$C$43)/'Library - Standard Curve'!$C$41</f>
        <v>#DIV/0!</v>
      </c>
      <c r="J301" s="456" t="e">
        <f>10^I301</f>
        <v>#DIV/0!</v>
      </c>
    </row>
    <row r="302" spans="4:10" ht="15">
      <c r="D302" s="453"/>
      <c r="E302" s="274"/>
      <c r="F302" s="275"/>
      <c r="G302" s="454"/>
      <c r="H302" s="276" t="e">
        <f>E302-$G$13</f>
        <v>#DIV/0!</v>
      </c>
      <c r="I302" s="455"/>
      <c r="J302" s="457"/>
    </row>
    <row r="303" spans="4:10" ht="15">
      <c r="D303" s="453"/>
      <c r="E303" s="274"/>
      <c r="F303" s="275"/>
      <c r="G303" s="454"/>
      <c r="H303" s="276" t="e">
        <f>E303-$G$13</f>
        <v>#DIV/0!</v>
      </c>
      <c r="I303" s="455"/>
      <c r="J303" s="457"/>
    </row>
    <row r="304" spans="4:10" ht="15">
      <c r="D304" s="453">
        <f>B106</f>
        <v>100</v>
      </c>
      <c r="E304" s="274"/>
      <c r="F304" s="275"/>
      <c r="G304" s="454" t="e">
        <f>AVERAGE(E304:E306)</f>
        <v>#DIV/0!</v>
      </c>
      <c r="H304" s="276" t="e">
        <f>E304-$G$16</f>
        <v>#DIV/0!</v>
      </c>
      <c r="I304" s="455" t="e">
        <f>(G304-'Library - Standard Curve'!$C$43)/'Library - Standard Curve'!$C$41</f>
        <v>#DIV/0!</v>
      </c>
      <c r="J304" s="456" t="e">
        <f>10^I304</f>
        <v>#DIV/0!</v>
      </c>
    </row>
    <row r="305" spans="4:10" ht="15">
      <c r="D305" s="453"/>
      <c r="E305" s="274"/>
      <c r="F305" s="275"/>
      <c r="G305" s="454"/>
      <c r="H305" s="276" t="e">
        <f>E305-$G$16</f>
        <v>#DIV/0!</v>
      </c>
      <c r="I305" s="455"/>
      <c r="J305" s="457"/>
    </row>
    <row r="306" spans="4:10" ht="15">
      <c r="D306" s="453"/>
      <c r="E306" s="274"/>
      <c r="F306" s="275"/>
      <c r="G306" s="454"/>
      <c r="H306" s="276" t="e">
        <f>E306-$G$16</f>
        <v>#DIV/0!</v>
      </c>
      <c r="I306" s="455"/>
      <c r="J306" s="457"/>
    </row>
    <row r="307" spans="4:10" ht="15">
      <c r="D307" s="453">
        <f>B107</f>
        <v>101</v>
      </c>
      <c r="E307" s="274"/>
      <c r="F307" s="275"/>
      <c r="G307" s="454" t="e">
        <f>AVERAGE(E307:E309)</f>
        <v>#DIV/0!</v>
      </c>
      <c r="H307" s="276" t="e">
        <f>E307-$G$19</f>
        <v>#DIV/0!</v>
      </c>
      <c r="I307" s="455" t="e">
        <f>(G307-'Library - Standard Curve'!$C$43)/'Library - Standard Curve'!$C$41</f>
        <v>#DIV/0!</v>
      </c>
      <c r="J307" s="456" t="e">
        <f>10^I307</f>
        <v>#DIV/0!</v>
      </c>
    </row>
    <row r="308" spans="4:10" ht="15">
      <c r="D308" s="453"/>
      <c r="E308" s="274"/>
      <c r="F308" s="275"/>
      <c r="G308" s="454"/>
      <c r="H308" s="276" t="e">
        <f>E308-$G$19</f>
        <v>#DIV/0!</v>
      </c>
      <c r="I308" s="455"/>
      <c r="J308" s="457"/>
    </row>
    <row r="309" spans="4:10" ht="15">
      <c r="D309" s="453"/>
      <c r="E309" s="274"/>
      <c r="F309" s="275"/>
      <c r="G309" s="454"/>
      <c r="H309" s="276" t="e">
        <f>E309-$G$19</f>
        <v>#DIV/0!</v>
      </c>
      <c r="I309" s="455"/>
      <c r="J309" s="457"/>
    </row>
    <row r="310" spans="4:10" ht="15">
      <c r="D310" s="453">
        <f>B108</f>
        <v>102</v>
      </c>
      <c r="E310" s="274"/>
      <c r="F310" s="275"/>
      <c r="G310" s="454" t="e">
        <f>AVERAGE(E310:E312)</f>
        <v>#DIV/0!</v>
      </c>
      <c r="H310" s="276" t="e">
        <f>E310-$G$22</f>
        <v>#DIV/0!</v>
      </c>
      <c r="I310" s="455" t="e">
        <f>(G310-'Library - Standard Curve'!$C$43)/'Library - Standard Curve'!$C$41</f>
        <v>#DIV/0!</v>
      </c>
      <c r="J310" s="456" t="e">
        <f>10^I310</f>
        <v>#DIV/0!</v>
      </c>
    </row>
    <row r="311" spans="4:10" ht="15">
      <c r="D311" s="453"/>
      <c r="E311" s="274"/>
      <c r="F311" s="275"/>
      <c r="G311" s="454"/>
      <c r="H311" s="276" t="e">
        <f>E311-$G$22</f>
        <v>#DIV/0!</v>
      </c>
      <c r="I311" s="455"/>
      <c r="J311" s="457"/>
    </row>
    <row r="312" spans="4:10" ht="15">
      <c r="D312" s="453"/>
      <c r="E312" s="274"/>
      <c r="F312" s="275"/>
      <c r="G312" s="454"/>
      <c r="H312" s="276" t="e">
        <f>E312-$G$22</f>
        <v>#DIV/0!</v>
      </c>
      <c r="I312" s="455"/>
      <c r="J312" s="457"/>
    </row>
    <row r="313" spans="4:10" ht="15">
      <c r="D313" s="463">
        <f>B109</f>
        <v>103</v>
      </c>
      <c r="E313" s="274"/>
      <c r="F313" s="275"/>
      <c r="G313" s="454" t="e">
        <f>AVERAGE(E313:E315)</f>
        <v>#DIV/0!</v>
      </c>
      <c r="H313" s="276" t="e">
        <f>E313-$G$25</f>
        <v>#DIV/0!</v>
      </c>
      <c r="I313" s="455" t="e">
        <f>(G313-'Library - Standard Curve'!$C$43)/'Library - Standard Curve'!$C$41</f>
        <v>#DIV/0!</v>
      </c>
      <c r="J313" s="456" t="e">
        <f>10^I313</f>
        <v>#DIV/0!</v>
      </c>
    </row>
    <row r="314" spans="4:10" ht="15">
      <c r="D314" s="453"/>
      <c r="E314" s="274"/>
      <c r="F314" s="275"/>
      <c r="G314" s="454"/>
      <c r="H314" s="276" t="e">
        <f>E314-$G$25</f>
        <v>#DIV/0!</v>
      </c>
      <c r="I314" s="455"/>
      <c r="J314" s="457"/>
    </row>
    <row r="315" spans="4:10" ht="15">
      <c r="D315" s="453"/>
      <c r="E315" s="274"/>
      <c r="F315" s="275"/>
      <c r="G315" s="454"/>
      <c r="H315" s="276" t="e">
        <f>E315-$G$25</f>
        <v>#DIV/0!</v>
      </c>
      <c r="I315" s="455"/>
      <c r="J315" s="457"/>
    </row>
    <row r="316" spans="4:10" ht="15">
      <c r="D316" s="453">
        <f>B110</f>
        <v>104</v>
      </c>
      <c r="E316" s="274"/>
      <c r="F316" s="275"/>
      <c r="G316" s="454" t="e">
        <f>AVERAGE(E316:E318)</f>
        <v>#DIV/0!</v>
      </c>
      <c r="H316" s="276" t="e">
        <f>E316-$G$28</f>
        <v>#DIV/0!</v>
      </c>
      <c r="I316" s="455" t="e">
        <f>(G316-'Library - Standard Curve'!$C$43)/'Library - Standard Curve'!$C$41</f>
        <v>#DIV/0!</v>
      </c>
      <c r="J316" s="456" t="e">
        <f>10^I316</f>
        <v>#DIV/0!</v>
      </c>
    </row>
    <row r="317" spans="4:10" ht="15">
      <c r="D317" s="453"/>
      <c r="E317" s="274"/>
      <c r="F317" s="275"/>
      <c r="G317" s="454"/>
      <c r="H317" s="276" t="e">
        <f>E317-$G$28</f>
        <v>#DIV/0!</v>
      </c>
      <c r="I317" s="455"/>
      <c r="J317" s="457"/>
    </row>
    <row r="318" spans="4:10" ht="15">
      <c r="D318" s="453"/>
      <c r="E318" s="274"/>
      <c r="F318" s="275"/>
      <c r="G318" s="454"/>
      <c r="H318" s="276" t="e">
        <f>E318-$G$28</f>
        <v>#DIV/0!</v>
      </c>
      <c r="I318" s="455"/>
      <c r="J318" s="457"/>
    </row>
    <row r="319" spans="4:10" ht="15">
      <c r="D319" s="463">
        <f>B111</f>
        <v>105</v>
      </c>
      <c r="E319" s="274"/>
      <c r="F319" s="19"/>
      <c r="G319" s="464" t="e">
        <f>AVERAGE(E319:E321)</f>
        <v>#DIV/0!</v>
      </c>
      <c r="H319" s="276" t="e">
        <f>E319-$G$31</f>
        <v>#DIV/0!</v>
      </c>
      <c r="I319" s="455" t="e">
        <f>(G319-'Library - Standard Curve'!$C$43)/'Library - Standard Curve'!$C$41</f>
        <v>#DIV/0!</v>
      </c>
      <c r="J319" s="456" t="e">
        <f>10^I319</f>
        <v>#DIV/0!</v>
      </c>
    </row>
    <row r="320" spans="4:10" ht="15">
      <c r="D320" s="453"/>
      <c r="E320" s="274"/>
      <c r="F320" s="275"/>
      <c r="G320" s="464"/>
      <c r="H320" s="276" t="e">
        <f>E320-$G$31</f>
        <v>#DIV/0!</v>
      </c>
      <c r="I320" s="455"/>
      <c r="J320" s="457"/>
    </row>
    <row r="321" spans="4:10" ht="15">
      <c r="D321" s="453"/>
      <c r="E321" s="274"/>
      <c r="F321" s="275"/>
      <c r="G321" s="464"/>
      <c r="H321" s="276" t="e">
        <f>E321-$G$31</f>
        <v>#DIV/0!</v>
      </c>
      <c r="I321" s="455"/>
      <c r="J321" s="457"/>
    </row>
    <row r="322" spans="4:10" ht="15">
      <c r="D322" s="453">
        <f>B112</f>
        <v>106</v>
      </c>
      <c r="E322" s="274"/>
      <c r="F322" s="275"/>
      <c r="G322" s="454" t="e">
        <f>AVERAGE(E322:E324)</f>
        <v>#DIV/0!</v>
      </c>
      <c r="H322" s="276" t="e">
        <f>E322-$G$34</f>
        <v>#DIV/0!</v>
      </c>
      <c r="I322" s="455" t="e">
        <f>(G322-'Library - Standard Curve'!$C$43)/'Library - Standard Curve'!$C$41</f>
        <v>#DIV/0!</v>
      </c>
      <c r="J322" s="456" t="e">
        <f>10^I322</f>
        <v>#DIV/0!</v>
      </c>
    </row>
    <row r="323" spans="4:10" ht="15">
      <c r="D323" s="453"/>
      <c r="E323" s="274"/>
      <c r="F323" s="275"/>
      <c r="G323" s="454"/>
      <c r="H323" s="276" t="e">
        <f>E323-$G$34</f>
        <v>#DIV/0!</v>
      </c>
      <c r="I323" s="455"/>
      <c r="J323" s="457"/>
    </row>
    <row r="324" spans="4:10" ht="15">
      <c r="D324" s="453"/>
      <c r="E324" s="274"/>
      <c r="F324" s="275"/>
      <c r="G324" s="454"/>
      <c r="H324" s="276" t="e">
        <f>E324-$G$34</f>
        <v>#DIV/0!</v>
      </c>
      <c r="I324" s="455"/>
      <c r="J324" s="457"/>
    </row>
    <row r="325" spans="4:10" ht="15">
      <c r="D325" s="453">
        <f>B113</f>
        <v>107</v>
      </c>
      <c r="E325" s="274"/>
      <c r="F325" s="19"/>
      <c r="G325" s="464" t="e">
        <f>AVERAGE(E325:E327)</f>
        <v>#DIV/0!</v>
      </c>
      <c r="H325" s="276" t="e">
        <f>E325-$G$37</f>
        <v>#DIV/0!</v>
      </c>
      <c r="I325" s="455" t="e">
        <f>(G325-'Library - Standard Curve'!$C$43)/'Library - Standard Curve'!$C$41</f>
        <v>#DIV/0!</v>
      </c>
      <c r="J325" s="456" t="e">
        <f>10^I325</f>
        <v>#DIV/0!</v>
      </c>
    </row>
    <row r="326" spans="4:10" ht="15">
      <c r="D326" s="453"/>
      <c r="E326" s="274"/>
      <c r="F326" s="275"/>
      <c r="G326" s="464"/>
      <c r="H326" s="276" t="e">
        <f>E326-$G$37</f>
        <v>#DIV/0!</v>
      </c>
      <c r="I326" s="455"/>
      <c r="J326" s="457"/>
    </row>
    <row r="327" spans="4:10" ht="15">
      <c r="D327" s="453"/>
      <c r="E327" s="274"/>
      <c r="F327" s="275"/>
      <c r="G327" s="464"/>
      <c r="H327" s="276" t="e">
        <f>E327-$G$37</f>
        <v>#DIV/0!</v>
      </c>
      <c r="I327" s="455"/>
      <c r="J327" s="457"/>
    </row>
    <row r="328" spans="4:10" ht="15">
      <c r="D328" s="463">
        <f>B114</f>
        <v>108</v>
      </c>
      <c r="E328" s="274"/>
      <c r="F328" s="275"/>
      <c r="G328" s="454" t="e">
        <f>AVERAGE(E328:E330)</f>
        <v>#DIV/0!</v>
      </c>
      <c r="H328" s="276" t="e">
        <f>E328-$G$40</f>
        <v>#DIV/0!</v>
      </c>
      <c r="I328" s="455" t="e">
        <f>(G328-'Library - Standard Curve'!$C$43)/'Library - Standard Curve'!$C$41</f>
        <v>#DIV/0!</v>
      </c>
      <c r="J328" s="456" t="e">
        <f>10^I328</f>
        <v>#DIV/0!</v>
      </c>
    </row>
    <row r="329" spans="4:10" ht="15">
      <c r="D329" s="453"/>
      <c r="E329" s="274"/>
      <c r="F329" s="275"/>
      <c r="G329" s="454"/>
      <c r="H329" s="276" t="e">
        <f>E329-$G$40</f>
        <v>#DIV/0!</v>
      </c>
      <c r="I329" s="455"/>
      <c r="J329" s="457"/>
    </row>
    <row r="330" spans="4:10" ht="15">
      <c r="D330" s="453"/>
      <c r="E330" s="274"/>
      <c r="F330" s="275"/>
      <c r="G330" s="454"/>
      <c r="H330" s="276" t="e">
        <f>E330-$G$40</f>
        <v>#DIV/0!</v>
      </c>
      <c r="I330" s="455"/>
      <c r="J330" s="457"/>
    </row>
    <row r="331" spans="4:10" ht="15">
      <c r="D331" s="453">
        <f>B115</f>
        <v>109</v>
      </c>
      <c r="E331" s="274"/>
      <c r="F331" s="275"/>
      <c r="G331" s="454" t="e">
        <f>AVERAGE(E331:E333)</f>
        <v>#DIV/0!</v>
      </c>
      <c r="H331" s="276" t="e">
        <f>E331-$G$43</f>
        <v>#DIV/0!</v>
      </c>
      <c r="I331" s="455" t="e">
        <f>(G331-'Library - Standard Curve'!$C$43)/'Library - Standard Curve'!$C$41</f>
        <v>#DIV/0!</v>
      </c>
      <c r="J331" s="456" t="e">
        <f>10^I331</f>
        <v>#DIV/0!</v>
      </c>
    </row>
    <row r="332" spans="4:10" ht="15">
      <c r="D332" s="453"/>
      <c r="E332" s="274"/>
      <c r="F332" s="275"/>
      <c r="G332" s="454"/>
      <c r="H332" s="276" t="e">
        <f>E332-$G$43</f>
        <v>#DIV/0!</v>
      </c>
      <c r="I332" s="455"/>
      <c r="J332" s="457"/>
    </row>
    <row r="333" spans="4:10" ht="15">
      <c r="D333" s="453"/>
      <c r="E333" s="274"/>
      <c r="F333" s="275"/>
      <c r="G333" s="454"/>
      <c r="H333" s="276" t="e">
        <f>E333-$G$43</f>
        <v>#DIV/0!</v>
      </c>
      <c r="I333" s="455"/>
      <c r="J333" s="457"/>
    </row>
    <row r="334" spans="4:10" ht="15">
      <c r="D334" s="453">
        <f>B116</f>
        <v>110</v>
      </c>
      <c r="E334" s="274"/>
      <c r="F334" s="275"/>
      <c r="G334" s="454" t="e">
        <f>AVERAGE(E334:E336)</f>
        <v>#DIV/0!</v>
      </c>
      <c r="H334" s="276" t="e">
        <f>E334-$G$46</f>
        <v>#DIV/0!</v>
      </c>
      <c r="I334" s="455" t="e">
        <f>(G334-'Library - Standard Curve'!$C$43)/'Library - Standard Curve'!$C$41</f>
        <v>#DIV/0!</v>
      </c>
      <c r="J334" s="456" t="e">
        <f>10^I334</f>
        <v>#DIV/0!</v>
      </c>
    </row>
    <row r="335" spans="4:10" ht="15">
      <c r="D335" s="453"/>
      <c r="E335" s="274"/>
      <c r="F335" s="275"/>
      <c r="G335" s="454"/>
      <c r="H335" s="276" t="e">
        <f>E335-$G$46</f>
        <v>#DIV/0!</v>
      </c>
      <c r="I335" s="455"/>
      <c r="J335" s="457"/>
    </row>
    <row r="336" spans="4:10" ht="15">
      <c r="D336" s="453"/>
      <c r="E336" s="274"/>
      <c r="F336" s="275"/>
      <c r="G336" s="454"/>
      <c r="H336" s="276" t="e">
        <f>E336-$G$46</f>
        <v>#DIV/0!</v>
      </c>
      <c r="I336" s="455"/>
      <c r="J336" s="457"/>
    </row>
    <row r="337" spans="4:10" ht="15">
      <c r="D337" s="463">
        <f>B117</f>
        <v>111</v>
      </c>
      <c r="E337" s="274"/>
      <c r="F337" s="19"/>
      <c r="G337" s="464" t="e">
        <f>AVERAGE(E337:E339)</f>
        <v>#DIV/0!</v>
      </c>
      <c r="H337" s="276" t="e">
        <f>E337-$G$49</f>
        <v>#DIV/0!</v>
      </c>
      <c r="I337" s="455" t="e">
        <f>(G337-'Library - Standard Curve'!$C$43)/'Library - Standard Curve'!$C$41</f>
        <v>#DIV/0!</v>
      </c>
      <c r="J337" s="456" t="e">
        <f>10^I337</f>
        <v>#DIV/0!</v>
      </c>
    </row>
    <row r="338" spans="4:10" ht="15">
      <c r="D338" s="453"/>
      <c r="E338" s="274"/>
      <c r="F338" s="275"/>
      <c r="G338" s="464"/>
      <c r="H338" s="276" t="e">
        <f>E338-$G$49</f>
        <v>#DIV/0!</v>
      </c>
      <c r="I338" s="455"/>
      <c r="J338" s="457"/>
    </row>
    <row r="339" spans="4:10" ht="15">
      <c r="D339" s="453"/>
      <c r="E339" s="274"/>
      <c r="F339" s="275"/>
      <c r="G339" s="464"/>
      <c r="H339" s="276" t="e">
        <f>E339-$G$49</f>
        <v>#DIV/0!</v>
      </c>
      <c r="I339" s="455"/>
      <c r="J339" s="457"/>
    </row>
    <row r="340" spans="4:10" ht="15">
      <c r="D340" s="453">
        <f>B118</f>
        <v>112</v>
      </c>
      <c r="E340" s="274"/>
      <c r="F340" s="275"/>
      <c r="G340" s="454" t="e">
        <f>AVERAGE(E340:E342)</f>
        <v>#DIV/0!</v>
      </c>
      <c r="H340" s="276" t="e">
        <f>E340-$G$52</f>
        <v>#DIV/0!</v>
      </c>
      <c r="I340" s="455" t="e">
        <f>(G340-'Library - Standard Curve'!$C$43)/'Library - Standard Curve'!$C$41</f>
        <v>#DIV/0!</v>
      </c>
      <c r="J340" s="456" t="e">
        <f>10^I340</f>
        <v>#DIV/0!</v>
      </c>
    </row>
    <row r="341" spans="4:10" ht="15">
      <c r="D341" s="453"/>
      <c r="E341" s="274"/>
      <c r="F341" s="275"/>
      <c r="G341" s="454"/>
      <c r="H341" s="276" t="e">
        <f>E341-$G$52</f>
        <v>#DIV/0!</v>
      </c>
      <c r="I341" s="455"/>
      <c r="J341" s="457"/>
    </row>
    <row r="342" spans="4:10" ht="15">
      <c r="D342" s="453"/>
      <c r="E342" s="274"/>
      <c r="F342" s="275"/>
      <c r="G342" s="454"/>
      <c r="H342" s="276" t="e">
        <f>E342-$G$52</f>
        <v>#DIV/0!</v>
      </c>
      <c r="I342" s="455"/>
      <c r="J342" s="457"/>
    </row>
    <row r="343" spans="4:10" ht="15">
      <c r="D343" s="463">
        <f>B119</f>
        <v>113</v>
      </c>
      <c r="E343" s="274"/>
      <c r="F343" s="19"/>
      <c r="G343" s="464" t="e">
        <f>AVERAGE(E343:E345)</f>
        <v>#DIV/0!</v>
      </c>
      <c r="H343" s="276" t="e">
        <f>E343-$G$55</f>
        <v>#DIV/0!</v>
      </c>
      <c r="I343" s="455" t="e">
        <f>(G343-'Library - Standard Curve'!$C$43)/'Library - Standard Curve'!$C$41</f>
        <v>#DIV/0!</v>
      </c>
      <c r="J343" s="456" t="e">
        <f>10^I343</f>
        <v>#DIV/0!</v>
      </c>
    </row>
    <row r="344" spans="4:10" ht="15">
      <c r="D344" s="453"/>
      <c r="E344" s="274"/>
      <c r="F344" s="275"/>
      <c r="G344" s="464"/>
      <c r="H344" s="276" t="e">
        <f>E344-$G$55</f>
        <v>#DIV/0!</v>
      </c>
      <c r="I344" s="455"/>
      <c r="J344" s="457"/>
    </row>
    <row r="345" spans="4:10" ht="15">
      <c r="D345" s="453"/>
      <c r="E345" s="274"/>
      <c r="F345" s="275"/>
      <c r="G345" s="464"/>
      <c r="H345" s="276" t="e">
        <f>E345-$G$55</f>
        <v>#DIV/0!</v>
      </c>
      <c r="I345" s="455"/>
      <c r="J345" s="457"/>
    </row>
    <row r="346" spans="4:10" ht="15">
      <c r="D346" s="453">
        <f>B120</f>
        <v>114</v>
      </c>
      <c r="E346" s="274"/>
      <c r="F346" s="275"/>
      <c r="G346" s="454" t="e">
        <f>AVERAGE(E346:E348)</f>
        <v>#DIV/0!</v>
      </c>
      <c r="H346" s="276" t="e">
        <f>E346-$G$58</f>
        <v>#DIV/0!</v>
      </c>
      <c r="I346" s="455" t="e">
        <f>(G346-'Library - Standard Curve'!$C$43)/'Library - Standard Curve'!$C$41</f>
        <v>#DIV/0!</v>
      </c>
      <c r="J346" s="456" t="e">
        <f>10^I346</f>
        <v>#DIV/0!</v>
      </c>
    </row>
    <row r="347" spans="4:10" ht="15">
      <c r="D347" s="453"/>
      <c r="E347" s="274"/>
      <c r="F347" s="275"/>
      <c r="G347" s="454"/>
      <c r="H347" s="276" t="e">
        <f>E347-$G$58</f>
        <v>#DIV/0!</v>
      </c>
      <c r="I347" s="455"/>
      <c r="J347" s="457"/>
    </row>
    <row r="348" spans="4:10" ht="15">
      <c r="D348" s="453"/>
      <c r="E348" s="274"/>
      <c r="F348" s="275"/>
      <c r="G348" s="454"/>
      <c r="H348" s="276" t="e">
        <f>E348-$G$58</f>
        <v>#DIV/0!</v>
      </c>
      <c r="I348" s="455"/>
      <c r="J348" s="457"/>
    </row>
    <row r="349" spans="4:10" ht="15">
      <c r="D349" s="453">
        <f>B121</f>
        <v>115</v>
      </c>
      <c r="E349" s="274"/>
      <c r="F349" s="19"/>
      <c r="G349" s="464" t="e">
        <f>AVERAGE(E349:E351)</f>
        <v>#DIV/0!</v>
      </c>
      <c r="H349" s="276" t="e">
        <f>E349-$G$61</f>
        <v>#DIV/0!</v>
      </c>
      <c r="I349" s="455" t="e">
        <f>(G349-'Library - Standard Curve'!$C$43)/'Library - Standard Curve'!$C$41</f>
        <v>#DIV/0!</v>
      </c>
      <c r="J349" s="456" t="e">
        <f>10^I349</f>
        <v>#DIV/0!</v>
      </c>
    </row>
    <row r="350" spans="4:10" ht="15">
      <c r="D350" s="453"/>
      <c r="E350" s="274"/>
      <c r="F350" s="275"/>
      <c r="G350" s="464"/>
      <c r="H350" s="276" t="e">
        <f>E350-$G$61</f>
        <v>#DIV/0!</v>
      </c>
      <c r="I350" s="455"/>
      <c r="J350" s="457"/>
    </row>
    <row r="351" spans="4:10" ht="15">
      <c r="D351" s="453"/>
      <c r="E351" s="274"/>
      <c r="F351" s="275"/>
      <c r="G351" s="464"/>
      <c r="H351" s="276" t="e">
        <f>E351-$G$61</f>
        <v>#DIV/0!</v>
      </c>
      <c r="I351" s="455"/>
      <c r="J351" s="457"/>
    </row>
    <row r="352" spans="4:10" ht="15">
      <c r="D352" s="463">
        <f>B122</f>
        <v>116</v>
      </c>
      <c r="E352" s="274"/>
      <c r="F352" s="275"/>
      <c r="G352" s="454" t="e">
        <f>AVERAGE(E352:E354)</f>
        <v>#DIV/0!</v>
      </c>
      <c r="H352" s="276" t="e">
        <f>E352-$G$64</f>
        <v>#DIV/0!</v>
      </c>
      <c r="I352" s="455" t="e">
        <f>(G352-'Library - Standard Curve'!$C$43)/'Library - Standard Curve'!$C$41</f>
        <v>#DIV/0!</v>
      </c>
      <c r="J352" s="456" t="e">
        <f>10^I352</f>
        <v>#DIV/0!</v>
      </c>
    </row>
    <row r="353" spans="4:10" ht="15">
      <c r="D353" s="453"/>
      <c r="E353" s="274"/>
      <c r="F353" s="275"/>
      <c r="G353" s="454"/>
      <c r="H353" s="276" t="e">
        <f>E353-$G$64</f>
        <v>#DIV/0!</v>
      </c>
      <c r="I353" s="455"/>
      <c r="J353" s="457"/>
    </row>
    <row r="354" spans="4:10" ht="15">
      <c r="D354" s="453"/>
      <c r="E354" s="274"/>
      <c r="F354" s="275"/>
      <c r="G354" s="454"/>
      <c r="H354" s="276" t="e">
        <f>E354-$G$64</f>
        <v>#DIV/0!</v>
      </c>
      <c r="I354" s="455"/>
      <c r="J354" s="457"/>
    </row>
    <row r="355" spans="4:10" ht="15">
      <c r="D355" s="453">
        <f>B123</f>
        <v>117</v>
      </c>
      <c r="E355" s="274"/>
      <c r="F355" s="275"/>
      <c r="G355" s="454" t="e">
        <f>AVERAGE(E355:E357)</f>
        <v>#DIV/0!</v>
      </c>
      <c r="H355" s="276" t="e">
        <f>E355-$G$67</f>
        <v>#DIV/0!</v>
      </c>
      <c r="I355" s="455" t="e">
        <f>(G355-'Library - Standard Curve'!$C$43)/'Library - Standard Curve'!$C$41</f>
        <v>#DIV/0!</v>
      </c>
      <c r="J355" s="456" t="e">
        <f>10^I355</f>
        <v>#DIV/0!</v>
      </c>
    </row>
    <row r="356" spans="4:10" ht="15">
      <c r="D356" s="453"/>
      <c r="E356" s="274"/>
      <c r="F356" s="275"/>
      <c r="G356" s="454"/>
      <c r="H356" s="276" t="e">
        <f>E356-$G$67</f>
        <v>#DIV/0!</v>
      </c>
      <c r="I356" s="455"/>
      <c r="J356" s="457"/>
    </row>
    <row r="357" spans="4:10" ht="15">
      <c r="D357" s="453"/>
      <c r="E357" s="274"/>
      <c r="F357" s="275"/>
      <c r="G357" s="454"/>
      <c r="H357" s="276" t="e">
        <f>E357-$G$67</f>
        <v>#DIV/0!</v>
      </c>
      <c r="I357" s="455"/>
      <c r="J357" s="457"/>
    </row>
    <row r="358" spans="4:10" ht="15">
      <c r="D358" s="453">
        <f>B124</f>
        <v>118</v>
      </c>
      <c r="E358" s="274"/>
      <c r="F358" s="275"/>
      <c r="G358" s="454" t="e">
        <f>AVERAGE(E358:E360)</f>
        <v>#DIV/0!</v>
      </c>
      <c r="H358" s="276" t="e">
        <f>E358-$G$70</f>
        <v>#DIV/0!</v>
      </c>
      <c r="I358" s="455" t="e">
        <f>(G358-'Library - Standard Curve'!$C$43)/'Library - Standard Curve'!$C$41</f>
        <v>#DIV/0!</v>
      </c>
      <c r="J358" s="456" t="e">
        <f>10^I358</f>
        <v>#DIV/0!</v>
      </c>
    </row>
    <row r="359" spans="4:10" ht="15">
      <c r="D359" s="453"/>
      <c r="E359" s="274"/>
      <c r="F359" s="275"/>
      <c r="G359" s="454"/>
      <c r="H359" s="276" t="e">
        <f>E359-$G$70</f>
        <v>#DIV/0!</v>
      </c>
      <c r="I359" s="455"/>
      <c r="J359" s="457"/>
    </row>
    <row r="360" spans="4:10" ht="15">
      <c r="D360" s="453"/>
      <c r="E360" s="274"/>
      <c r="F360" s="275"/>
      <c r="G360" s="454"/>
      <c r="H360" s="276" t="e">
        <f>E360-$G$70</f>
        <v>#DIV/0!</v>
      </c>
      <c r="I360" s="455"/>
      <c r="J360" s="457"/>
    </row>
    <row r="361" spans="4:10" ht="15">
      <c r="D361" s="463">
        <f>B125</f>
        <v>119</v>
      </c>
      <c r="E361" s="274"/>
      <c r="F361" s="275"/>
      <c r="G361" s="454" t="e">
        <f>AVERAGE(E361:E363)</f>
        <v>#DIV/0!</v>
      </c>
      <c r="H361" s="276" t="e">
        <f>E361-$G$73</f>
        <v>#DIV/0!</v>
      </c>
      <c r="I361" s="455" t="e">
        <f>(G361-'Library - Standard Curve'!$C$43)/'Library - Standard Curve'!$C$41</f>
        <v>#DIV/0!</v>
      </c>
      <c r="J361" s="456" t="e">
        <f>10^I361</f>
        <v>#DIV/0!</v>
      </c>
    </row>
    <row r="362" spans="4:10" ht="15">
      <c r="D362" s="453"/>
      <c r="E362" s="274"/>
      <c r="F362" s="275"/>
      <c r="G362" s="454"/>
      <c r="H362" s="276" t="e">
        <f>E362-$G$73</f>
        <v>#DIV/0!</v>
      </c>
      <c r="I362" s="455"/>
      <c r="J362" s="457"/>
    </row>
    <row r="363" spans="4:10" ht="15">
      <c r="D363" s="453"/>
      <c r="E363" s="274"/>
      <c r="F363" s="275"/>
      <c r="G363" s="454"/>
      <c r="H363" s="276" t="e">
        <f>E363-$G$73</f>
        <v>#DIV/0!</v>
      </c>
      <c r="I363" s="455"/>
      <c r="J363" s="457"/>
    </row>
    <row r="364" spans="4:10" ht="15">
      <c r="D364" s="453">
        <f>B126</f>
        <v>120</v>
      </c>
      <c r="E364" s="274"/>
      <c r="F364" s="275"/>
      <c r="G364" s="454" t="e">
        <f>AVERAGE(E364:E366)</f>
        <v>#DIV/0!</v>
      </c>
      <c r="H364" s="276" t="e">
        <f>E364-$G$76</f>
        <v>#DIV/0!</v>
      </c>
      <c r="I364" s="455" t="e">
        <f>(G364-'Library - Standard Curve'!$C$43)/'Library - Standard Curve'!$C$41</f>
        <v>#DIV/0!</v>
      </c>
      <c r="J364" s="457" t="e">
        <f>10^I364</f>
        <v>#DIV/0!</v>
      </c>
    </row>
    <row r="365" spans="4:10" ht="15">
      <c r="D365" s="453"/>
      <c r="E365" s="274"/>
      <c r="F365" s="275"/>
      <c r="G365" s="454"/>
      <c r="H365" s="276" t="e">
        <f>E365-$G$76</f>
        <v>#DIV/0!</v>
      </c>
      <c r="I365" s="455"/>
      <c r="J365" s="457"/>
    </row>
    <row r="366" spans="4:10" ht="15">
      <c r="D366" s="453"/>
      <c r="E366" s="274"/>
      <c r="F366" s="275"/>
      <c r="G366" s="454"/>
      <c r="H366" s="276" t="e">
        <f>E366-$G$76</f>
        <v>#DIV/0!</v>
      </c>
      <c r="I366" s="455"/>
      <c r="J366" s="457"/>
    </row>
    <row r="367" spans="4:10" ht="15">
      <c r="D367" s="463">
        <f>B127</f>
        <v>121</v>
      </c>
      <c r="E367" s="281"/>
      <c r="F367" s="282"/>
      <c r="G367" s="465" t="e">
        <f>AVERAGE(E367:E369)</f>
        <v>#DIV/0!</v>
      </c>
      <c r="H367" s="277" t="e">
        <f>E367-$G$7</f>
        <v>#DIV/0!</v>
      </c>
      <c r="I367" s="455" t="e">
        <f>(G367-'Library - Standard Curve'!$C$43)/'Library - Standard Curve'!$C$41</f>
        <v>#DIV/0!</v>
      </c>
      <c r="J367" s="456" t="e">
        <f>10^I367</f>
        <v>#DIV/0!</v>
      </c>
    </row>
    <row r="368" spans="4:10" ht="15">
      <c r="D368" s="453"/>
      <c r="E368" s="274"/>
      <c r="F368" s="275"/>
      <c r="G368" s="454"/>
      <c r="H368" s="277" t="e">
        <f>E368-$G$7</f>
        <v>#DIV/0!</v>
      </c>
      <c r="I368" s="455"/>
      <c r="J368" s="457"/>
    </row>
    <row r="369" spans="4:10" ht="15">
      <c r="D369" s="453"/>
      <c r="E369" s="274"/>
      <c r="F369" s="275"/>
      <c r="G369" s="454"/>
      <c r="H369" s="277" t="e">
        <f>E369-$G$7</f>
        <v>#DIV/0!</v>
      </c>
      <c r="I369" s="455"/>
      <c r="J369" s="457"/>
    </row>
    <row r="370" spans="4:10" ht="15">
      <c r="D370" s="453">
        <f>B128</f>
        <v>122</v>
      </c>
      <c r="E370" s="274"/>
      <c r="F370" s="275"/>
      <c r="G370" s="454" t="e">
        <f>AVERAGE(E370:E372)</f>
        <v>#DIV/0!</v>
      </c>
      <c r="H370" s="276" t="e">
        <f>E370-$G$10</f>
        <v>#DIV/0!</v>
      </c>
      <c r="I370" s="455" t="e">
        <f>(G370-'Library - Standard Curve'!$C$43)/'Library - Standard Curve'!$C$41</f>
        <v>#DIV/0!</v>
      </c>
      <c r="J370" s="456" t="e">
        <f>10^I370</f>
        <v>#DIV/0!</v>
      </c>
    </row>
    <row r="371" spans="4:10" ht="15">
      <c r="D371" s="453"/>
      <c r="E371" s="274"/>
      <c r="F371" s="275"/>
      <c r="G371" s="454"/>
      <c r="H371" s="276" t="e">
        <f>E371-$G$10</f>
        <v>#DIV/0!</v>
      </c>
      <c r="I371" s="455"/>
      <c r="J371" s="457"/>
    </row>
    <row r="372" spans="4:10" ht="15">
      <c r="D372" s="453"/>
      <c r="E372" s="274"/>
      <c r="F372" s="275"/>
      <c r="G372" s="454"/>
      <c r="H372" s="276" t="e">
        <f>E372-$G$10</f>
        <v>#DIV/0!</v>
      </c>
      <c r="I372" s="455"/>
      <c r="J372" s="457"/>
    </row>
    <row r="373" spans="4:10" ht="15">
      <c r="D373" s="453">
        <f>B129</f>
        <v>123</v>
      </c>
      <c r="E373" s="274"/>
      <c r="F373" s="275"/>
      <c r="G373" s="454" t="e">
        <f>AVERAGE(E373:E375)</f>
        <v>#DIV/0!</v>
      </c>
      <c r="H373" s="276" t="e">
        <f>E373-$G$13</f>
        <v>#DIV/0!</v>
      </c>
      <c r="I373" s="455" t="e">
        <f>(G373-'Library - Standard Curve'!$C$43)/'Library - Standard Curve'!$C$41</f>
        <v>#DIV/0!</v>
      </c>
      <c r="J373" s="456" t="e">
        <f>10^I373</f>
        <v>#DIV/0!</v>
      </c>
    </row>
    <row r="374" spans="4:10" ht="15">
      <c r="D374" s="453"/>
      <c r="E374" s="274"/>
      <c r="F374" s="275"/>
      <c r="G374" s="454"/>
      <c r="H374" s="276" t="e">
        <f>E374-$G$13</f>
        <v>#DIV/0!</v>
      </c>
      <c r="I374" s="455"/>
      <c r="J374" s="457"/>
    </row>
    <row r="375" spans="4:10" ht="15">
      <c r="D375" s="453"/>
      <c r="E375" s="274"/>
      <c r="F375" s="275"/>
      <c r="G375" s="454"/>
      <c r="H375" s="276" t="e">
        <f>E375-$G$13</f>
        <v>#DIV/0!</v>
      </c>
      <c r="I375" s="455"/>
      <c r="J375" s="457"/>
    </row>
    <row r="376" spans="4:10" ht="15">
      <c r="D376" s="463">
        <f>B130</f>
        <v>124</v>
      </c>
      <c r="E376" s="274"/>
      <c r="F376" s="275"/>
      <c r="G376" s="454" t="e">
        <f>AVERAGE(E376:E378)</f>
        <v>#DIV/0!</v>
      </c>
      <c r="H376" s="276" t="e">
        <f>E376-$G$16</f>
        <v>#DIV/0!</v>
      </c>
      <c r="I376" s="455" t="e">
        <f>(G376-'Library - Standard Curve'!$C$43)/'Library - Standard Curve'!$C$41</f>
        <v>#DIV/0!</v>
      </c>
      <c r="J376" s="456" t="e">
        <f>10^I376</f>
        <v>#DIV/0!</v>
      </c>
    </row>
    <row r="377" spans="4:10" ht="15">
      <c r="D377" s="453"/>
      <c r="E377" s="274"/>
      <c r="F377" s="275"/>
      <c r="G377" s="454"/>
      <c r="H377" s="276" t="e">
        <f>E377-$G$16</f>
        <v>#DIV/0!</v>
      </c>
      <c r="I377" s="455"/>
      <c r="J377" s="457"/>
    </row>
    <row r="378" spans="4:10" ht="15">
      <c r="D378" s="453"/>
      <c r="E378" s="274"/>
      <c r="F378" s="275"/>
      <c r="G378" s="454"/>
      <c r="H378" s="276" t="e">
        <f>E378-$G$16</f>
        <v>#DIV/0!</v>
      </c>
      <c r="I378" s="455"/>
      <c r="J378" s="457"/>
    </row>
    <row r="379" spans="4:10" ht="15">
      <c r="D379" s="453">
        <f>B131</f>
        <v>125</v>
      </c>
      <c r="E379" s="274"/>
      <c r="F379" s="275"/>
      <c r="G379" s="454" t="e">
        <f>AVERAGE(E379:E381)</f>
        <v>#DIV/0!</v>
      </c>
      <c r="H379" s="276" t="e">
        <f>E379-$G$19</f>
        <v>#DIV/0!</v>
      </c>
      <c r="I379" s="455" t="e">
        <f>(G379-'Library - Standard Curve'!$C$43)/'Library - Standard Curve'!$C$41</f>
        <v>#DIV/0!</v>
      </c>
      <c r="J379" s="456" t="e">
        <f>10^I379</f>
        <v>#DIV/0!</v>
      </c>
    </row>
    <row r="380" spans="4:10" ht="15">
      <c r="D380" s="453"/>
      <c r="E380" s="274"/>
      <c r="F380" s="275"/>
      <c r="G380" s="454"/>
      <c r="H380" s="276" t="e">
        <f>E380-$G$19</f>
        <v>#DIV/0!</v>
      </c>
      <c r="I380" s="455"/>
      <c r="J380" s="457"/>
    </row>
    <row r="381" spans="4:10" ht="15">
      <c r="D381" s="453"/>
      <c r="E381" s="274"/>
      <c r="F381" s="275"/>
      <c r="G381" s="454"/>
      <c r="H381" s="276" t="e">
        <f>E381-$G$19</f>
        <v>#DIV/0!</v>
      </c>
      <c r="I381" s="455"/>
      <c r="J381" s="457"/>
    </row>
    <row r="382" spans="4:10" ht="15">
      <c r="D382" s="453">
        <f>B132</f>
        <v>126</v>
      </c>
      <c r="E382" s="274"/>
      <c r="F382" s="275"/>
      <c r="G382" s="454" t="e">
        <f>AVERAGE(E382:E384)</f>
        <v>#DIV/0!</v>
      </c>
      <c r="H382" s="276" t="e">
        <f>E382-$G$22</f>
        <v>#DIV/0!</v>
      </c>
      <c r="I382" s="455" t="e">
        <f>(G382-'Library - Standard Curve'!$C$43)/'Library - Standard Curve'!$C$41</f>
        <v>#DIV/0!</v>
      </c>
      <c r="J382" s="456" t="e">
        <f>10^I382</f>
        <v>#DIV/0!</v>
      </c>
    </row>
    <row r="383" spans="4:10" ht="15">
      <c r="D383" s="453"/>
      <c r="E383" s="274"/>
      <c r="F383" s="275"/>
      <c r="G383" s="454"/>
      <c r="H383" s="276" t="e">
        <f>E383-$G$22</f>
        <v>#DIV/0!</v>
      </c>
      <c r="I383" s="455"/>
      <c r="J383" s="457"/>
    </row>
    <row r="384" spans="4:10" ht="15">
      <c r="D384" s="453"/>
      <c r="E384" s="274"/>
      <c r="F384" s="275"/>
      <c r="G384" s="454"/>
      <c r="H384" s="276" t="e">
        <f>E384-$G$22</f>
        <v>#DIV/0!</v>
      </c>
      <c r="I384" s="455"/>
      <c r="J384" s="457"/>
    </row>
    <row r="385" spans="4:10" ht="15">
      <c r="D385" s="463">
        <f>B133</f>
        <v>127</v>
      </c>
      <c r="E385" s="274"/>
      <c r="F385" s="275"/>
      <c r="G385" s="454" t="e">
        <f>AVERAGE(E385:E387)</f>
        <v>#DIV/0!</v>
      </c>
      <c r="H385" s="276" t="e">
        <f>E385-$G$25</f>
        <v>#DIV/0!</v>
      </c>
      <c r="I385" s="455" t="e">
        <f>(G385-'Library - Standard Curve'!$C$43)/'Library - Standard Curve'!$C$41</f>
        <v>#DIV/0!</v>
      </c>
      <c r="J385" s="456" t="e">
        <f>10^I385</f>
        <v>#DIV/0!</v>
      </c>
    </row>
    <row r="386" spans="4:10" ht="15">
      <c r="D386" s="453"/>
      <c r="E386" s="274"/>
      <c r="F386" s="275"/>
      <c r="G386" s="454"/>
      <c r="H386" s="276" t="e">
        <f>E386-$G$25</f>
        <v>#DIV/0!</v>
      </c>
      <c r="I386" s="455"/>
      <c r="J386" s="457"/>
    </row>
    <row r="387" spans="4:10" ht="15">
      <c r="D387" s="453"/>
      <c r="E387" s="274"/>
      <c r="F387" s="275"/>
      <c r="G387" s="454"/>
      <c r="H387" s="276" t="e">
        <f>E387-$G$25</f>
        <v>#DIV/0!</v>
      </c>
      <c r="I387" s="455"/>
      <c r="J387" s="457"/>
    </row>
    <row r="388" spans="4:10" ht="15">
      <c r="D388" s="453">
        <f>B134</f>
        <v>128</v>
      </c>
      <c r="E388" s="274"/>
      <c r="F388" s="275"/>
      <c r="G388" s="454" t="e">
        <f>AVERAGE(E388:E390)</f>
        <v>#DIV/0!</v>
      </c>
      <c r="H388" s="276" t="e">
        <f>E388-$G$28</f>
        <v>#DIV/0!</v>
      </c>
      <c r="I388" s="455" t="e">
        <f>(G388-'Library - Standard Curve'!$C$43)/'Library - Standard Curve'!$C$41</f>
        <v>#DIV/0!</v>
      </c>
      <c r="J388" s="456" t="e">
        <f>10^I388</f>
        <v>#DIV/0!</v>
      </c>
    </row>
    <row r="389" spans="4:10" ht="15">
      <c r="D389" s="453"/>
      <c r="E389" s="274"/>
      <c r="F389" s="275"/>
      <c r="G389" s="454"/>
      <c r="H389" s="276" t="e">
        <f>E389-$G$28</f>
        <v>#DIV/0!</v>
      </c>
      <c r="I389" s="455"/>
      <c r="J389" s="457"/>
    </row>
    <row r="390" spans="4:10" ht="15">
      <c r="D390" s="453"/>
      <c r="E390" s="274"/>
      <c r="F390" s="275"/>
      <c r="G390" s="454"/>
      <c r="H390" s="276" t="e">
        <f>E390-$G$28</f>
        <v>#DIV/0!</v>
      </c>
      <c r="I390" s="455"/>
      <c r="J390" s="457"/>
    </row>
    <row r="391" spans="4:10" ht="15">
      <c r="D391" s="463">
        <f>B135</f>
        <v>129</v>
      </c>
      <c r="E391" s="274"/>
      <c r="F391" s="19"/>
      <c r="G391" s="464" t="e">
        <f>AVERAGE(E391:E393)</f>
        <v>#DIV/0!</v>
      </c>
      <c r="H391" s="276" t="e">
        <f>E391-$G$31</f>
        <v>#DIV/0!</v>
      </c>
      <c r="I391" s="455" t="e">
        <f>(G391-'Library - Standard Curve'!$C$43)/'Library - Standard Curve'!$C$41</f>
        <v>#DIV/0!</v>
      </c>
      <c r="J391" s="456" t="e">
        <f>10^I391</f>
        <v>#DIV/0!</v>
      </c>
    </row>
    <row r="392" spans="4:10" ht="15">
      <c r="D392" s="453"/>
      <c r="E392" s="274"/>
      <c r="F392" s="275"/>
      <c r="G392" s="464"/>
      <c r="H392" s="276" t="e">
        <f>E392-$G$31</f>
        <v>#DIV/0!</v>
      </c>
      <c r="I392" s="455"/>
      <c r="J392" s="457"/>
    </row>
    <row r="393" spans="4:10" ht="15">
      <c r="D393" s="453"/>
      <c r="E393" s="274"/>
      <c r="F393" s="275"/>
      <c r="G393" s="464"/>
      <c r="H393" s="276" t="e">
        <f>E393-$G$31</f>
        <v>#DIV/0!</v>
      </c>
      <c r="I393" s="455"/>
      <c r="J393" s="457"/>
    </row>
    <row r="394" spans="4:10" ht="15">
      <c r="D394" s="466">
        <f>B136</f>
        <v>130</v>
      </c>
      <c r="E394" s="274"/>
      <c r="F394" s="275"/>
      <c r="G394" s="454" t="e">
        <f>AVERAGE(E394:E396)</f>
        <v>#DIV/0!</v>
      </c>
      <c r="H394" s="276" t="e">
        <f>E394-$G$34</f>
        <v>#DIV/0!</v>
      </c>
      <c r="I394" s="455" t="e">
        <f>(G394-'Library - Standard Curve'!$C$43)/'Library - Standard Curve'!$C$41</f>
        <v>#DIV/0!</v>
      </c>
      <c r="J394" s="456" t="e">
        <f>10^I394</f>
        <v>#DIV/0!</v>
      </c>
    </row>
    <row r="395" spans="4:10" ht="15">
      <c r="D395" s="467"/>
      <c r="E395" s="274"/>
      <c r="F395" s="275"/>
      <c r="G395" s="454"/>
      <c r="H395" s="276" t="e">
        <f>E395-$G$34</f>
        <v>#DIV/0!</v>
      </c>
      <c r="I395" s="455"/>
      <c r="J395" s="457"/>
    </row>
    <row r="396" spans="4:10" ht="15">
      <c r="D396" s="463"/>
      <c r="E396" s="274"/>
      <c r="F396" s="275"/>
      <c r="G396" s="454"/>
      <c r="H396" s="276" t="e">
        <f>E396-$G$34</f>
        <v>#DIV/0!</v>
      </c>
      <c r="I396" s="455"/>
      <c r="J396" s="457"/>
    </row>
    <row r="397" spans="4:10" ht="15">
      <c r="D397" s="453">
        <f>B137</f>
        <v>131</v>
      </c>
      <c r="E397" s="274"/>
      <c r="F397" s="19"/>
      <c r="G397" s="464" t="e">
        <f>AVERAGE(E397:E399)</f>
        <v>#DIV/0!</v>
      </c>
      <c r="H397" s="276" t="e">
        <f>E397-$G$37</f>
        <v>#DIV/0!</v>
      </c>
      <c r="I397" s="455" t="e">
        <f>(G397-'Library - Standard Curve'!$C$43)/'Library - Standard Curve'!$C$41</f>
        <v>#DIV/0!</v>
      </c>
      <c r="J397" s="456" t="e">
        <f>10^I397</f>
        <v>#DIV/0!</v>
      </c>
    </row>
    <row r="398" spans="4:10" ht="15">
      <c r="D398" s="453"/>
      <c r="E398" s="274"/>
      <c r="F398" s="275"/>
      <c r="G398" s="464"/>
      <c r="H398" s="276" t="e">
        <f>E398-$G$37</f>
        <v>#DIV/0!</v>
      </c>
      <c r="I398" s="455"/>
      <c r="J398" s="457"/>
    </row>
    <row r="399" spans="4:10" ht="15">
      <c r="D399" s="453"/>
      <c r="E399" s="274"/>
      <c r="F399" s="275"/>
      <c r="G399" s="464"/>
      <c r="H399" s="276" t="e">
        <f>E399-$G$37</f>
        <v>#DIV/0!</v>
      </c>
      <c r="I399" s="455"/>
      <c r="J399" s="457"/>
    </row>
    <row r="400" spans="4:10" ht="15">
      <c r="D400" s="463">
        <f>B138</f>
        <v>132</v>
      </c>
      <c r="E400" s="274"/>
      <c r="F400" s="275"/>
      <c r="G400" s="454" t="e">
        <f>AVERAGE(E400:E402)</f>
        <v>#DIV/0!</v>
      </c>
      <c r="H400" s="276" t="e">
        <f>E400-$G$40</f>
        <v>#DIV/0!</v>
      </c>
      <c r="I400" s="455" t="e">
        <f>(G400-'Library - Standard Curve'!$C$43)/'Library - Standard Curve'!$C$41</f>
        <v>#DIV/0!</v>
      </c>
      <c r="J400" s="456" t="e">
        <f>10^I400</f>
        <v>#DIV/0!</v>
      </c>
    </row>
    <row r="401" spans="4:10" ht="15">
      <c r="D401" s="453"/>
      <c r="E401" s="274"/>
      <c r="F401" s="275"/>
      <c r="G401" s="454"/>
      <c r="H401" s="276" t="e">
        <f>E401-$G$40</f>
        <v>#DIV/0!</v>
      </c>
      <c r="I401" s="455"/>
      <c r="J401" s="457"/>
    </row>
    <row r="402" spans="4:10" ht="15">
      <c r="D402" s="453"/>
      <c r="E402" s="274"/>
      <c r="F402" s="275"/>
      <c r="G402" s="454"/>
      <c r="H402" s="276" t="e">
        <f>E402-$G$40</f>
        <v>#DIV/0!</v>
      </c>
      <c r="I402" s="455"/>
      <c r="J402" s="457"/>
    </row>
    <row r="403" spans="4:10" ht="15">
      <c r="D403" s="453">
        <f>B139</f>
        <v>133</v>
      </c>
      <c r="E403" s="274"/>
      <c r="F403" s="275"/>
      <c r="G403" s="454" t="e">
        <f>AVERAGE(E403:E405)</f>
        <v>#DIV/0!</v>
      </c>
      <c r="H403" s="276" t="e">
        <f>E403-$G$43</f>
        <v>#DIV/0!</v>
      </c>
      <c r="I403" s="455" t="e">
        <f>(G403-'Library - Standard Curve'!$C$43)/'Library - Standard Curve'!$C$41</f>
        <v>#DIV/0!</v>
      </c>
      <c r="J403" s="456" t="e">
        <f>10^I403</f>
        <v>#DIV/0!</v>
      </c>
    </row>
    <row r="404" spans="4:10" ht="15">
      <c r="D404" s="453"/>
      <c r="E404" s="274"/>
      <c r="F404" s="275"/>
      <c r="G404" s="454"/>
      <c r="H404" s="276" t="e">
        <f>E404-$G$43</f>
        <v>#DIV/0!</v>
      </c>
      <c r="I404" s="455"/>
      <c r="J404" s="457"/>
    </row>
    <row r="405" spans="4:10" ht="15">
      <c r="D405" s="453"/>
      <c r="E405" s="274"/>
      <c r="F405" s="275"/>
      <c r="G405" s="454"/>
      <c r="H405" s="276" t="e">
        <f>E405-$G$43</f>
        <v>#DIV/0!</v>
      </c>
      <c r="I405" s="455"/>
      <c r="J405" s="457"/>
    </row>
    <row r="406" spans="4:10" ht="15">
      <c r="D406" s="453">
        <f>B140</f>
        <v>134</v>
      </c>
      <c r="E406" s="274"/>
      <c r="F406" s="275"/>
      <c r="G406" s="454" t="e">
        <f>AVERAGE(E406:E408)</f>
        <v>#DIV/0!</v>
      </c>
      <c r="H406" s="276" t="e">
        <f>E406-$G$46</f>
        <v>#DIV/0!</v>
      </c>
      <c r="I406" s="455" t="e">
        <f>(G406-'Library - Standard Curve'!$C$43)/'Library - Standard Curve'!$C$41</f>
        <v>#DIV/0!</v>
      </c>
      <c r="J406" s="456" t="e">
        <f>10^I406</f>
        <v>#DIV/0!</v>
      </c>
    </row>
    <row r="407" spans="4:10" ht="15">
      <c r="D407" s="453"/>
      <c r="E407" s="274"/>
      <c r="F407" s="275"/>
      <c r="G407" s="454"/>
      <c r="H407" s="276" t="e">
        <f>E407-$G$46</f>
        <v>#DIV/0!</v>
      </c>
      <c r="I407" s="455"/>
      <c r="J407" s="457"/>
    </row>
    <row r="408" spans="4:10" ht="15">
      <c r="D408" s="453"/>
      <c r="E408" s="274"/>
      <c r="F408" s="275"/>
      <c r="G408" s="454"/>
      <c r="H408" s="276" t="e">
        <f>E408-$G$46</f>
        <v>#DIV/0!</v>
      </c>
      <c r="I408" s="455"/>
      <c r="J408" s="457"/>
    </row>
    <row r="409" spans="4:10" ht="15">
      <c r="D409" s="463">
        <f>B141</f>
        <v>135</v>
      </c>
      <c r="E409" s="274"/>
      <c r="F409" s="19"/>
      <c r="G409" s="464" t="e">
        <f>AVERAGE(E409:E411)</f>
        <v>#DIV/0!</v>
      </c>
      <c r="H409" s="276" t="e">
        <f>E409-$G$49</f>
        <v>#DIV/0!</v>
      </c>
      <c r="I409" s="455" t="e">
        <f>(G409-'Library - Standard Curve'!$C$43)/'Library - Standard Curve'!$C$41</f>
        <v>#DIV/0!</v>
      </c>
      <c r="J409" s="456" t="e">
        <f>10^I409</f>
        <v>#DIV/0!</v>
      </c>
    </row>
    <row r="410" spans="4:10" ht="15">
      <c r="D410" s="453"/>
      <c r="E410" s="274"/>
      <c r="F410" s="275"/>
      <c r="G410" s="464"/>
      <c r="H410" s="276" t="e">
        <f>E410-$G$49</f>
        <v>#DIV/0!</v>
      </c>
      <c r="I410" s="455"/>
      <c r="J410" s="457"/>
    </row>
    <row r="411" spans="4:10" ht="15">
      <c r="D411" s="453"/>
      <c r="E411" s="274"/>
      <c r="F411" s="275"/>
      <c r="G411" s="464"/>
      <c r="H411" s="276" t="e">
        <f>E411-$G$49</f>
        <v>#DIV/0!</v>
      </c>
      <c r="I411" s="455"/>
      <c r="J411" s="457"/>
    </row>
    <row r="412" spans="4:10" ht="15">
      <c r="D412" s="453">
        <f>B142</f>
        <v>136</v>
      </c>
      <c r="E412" s="274"/>
      <c r="F412" s="275"/>
      <c r="G412" s="454" t="e">
        <f>AVERAGE(E412:E414)</f>
        <v>#DIV/0!</v>
      </c>
      <c r="H412" s="276" t="e">
        <f>E412-$G$52</f>
        <v>#DIV/0!</v>
      </c>
      <c r="I412" s="455" t="e">
        <f>(G412-'Library - Standard Curve'!$C$43)/'Library - Standard Curve'!$C$41</f>
        <v>#DIV/0!</v>
      </c>
      <c r="J412" s="456" t="e">
        <f>10^I412</f>
        <v>#DIV/0!</v>
      </c>
    </row>
    <row r="413" spans="4:10" ht="15">
      <c r="D413" s="453"/>
      <c r="E413" s="274"/>
      <c r="F413" s="275"/>
      <c r="G413" s="454"/>
      <c r="H413" s="276" t="e">
        <f>E413-$G$52</f>
        <v>#DIV/0!</v>
      </c>
      <c r="I413" s="455"/>
      <c r="J413" s="457"/>
    </row>
    <row r="414" spans="4:10" ht="15">
      <c r="D414" s="453"/>
      <c r="E414" s="274"/>
      <c r="F414" s="275"/>
      <c r="G414" s="454"/>
      <c r="H414" s="276" t="e">
        <f>E414-$G$52</f>
        <v>#DIV/0!</v>
      </c>
      <c r="I414" s="455"/>
      <c r="J414" s="457"/>
    </row>
    <row r="415" spans="4:10" ht="15">
      <c r="D415" s="463">
        <f>B143</f>
        <v>137</v>
      </c>
      <c r="E415" s="274"/>
      <c r="F415" s="19"/>
      <c r="G415" s="464" t="e">
        <f>AVERAGE(E415:E417)</f>
        <v>#DIV/0!</v>
      </c>
      <c r="H415" s="276" t="e">
        <f>E415-$G$55</f>
        <v>#DIV/0!</v>
      </c>
      <c r="I415" s="455" t="e">
        <f>(G415-'Library - Standard Curve'!$C$43)/'Library - Standard Curve'!$C$41</f>
        <v>#DIV/0!</v>
      </c>
      <c r="J415" s="456" t="e">
        <f>10^I415</f>
        <v>#DIV/0!</v>
      </c>
    </row>
    <row r="416" spans="4:10" ht="15">
      <c r="D416" s="453"/>
      <c r="E416" s="274"/>
      <c r="F416" s="275"/>
      <c r="G416" s="464"/>
      <c r="H416" s="276" t="e">
        <f>E416-$G$55</f>
        <v>#DIV/0!</v>
      </c>
      <c r="I416" s="455"/>
      <c r="J416" s="457"/>
    </row>
    <row r="417" spans="4:10" ht="15">
      <c r="D417" s="453"/>
      <c r="E417" s="274"/>
      <c r="F417" s="275"/>
      <c r="G417" s="464"/>
      <c r="H417" s="276" t="e">
        <f>E417-$G$55</f>
        <v>#DIV/0!</v>
      </c>
      <c r="I417" s="455"/>
      <c r="J417" s="457"/>
    </row>
    <row r="418" spans="4:10" ht="15">
      <c r="D418" s="453">
        <f>B144</f>
        <v>138</v>
      </c>
      <c r="E418" s="274"/>
      <c r="F418" s="275"/>
      <c r="G418" s="454" t="e">
        <f>AVERAGE(E418:E420)</f>
        <v>#DIV/0!</v>
      </c>
      <c r="H418" s="276" t="e">
        <f>E418-$G$58</f>
        <v>#DIV/0!</v>
      </c>
      <c r="I418" s="455" t="e">
        <f>(G418-'Library - Standard Curve'!$C$43)/'Library - Standard Curve'!$C$41</f>
        <v>#DIV/0!</v>
      </c>
      <c r="J418" s="456" t="e">
        <f>10^I418</f>
        <v>#DIV/0!</v>
      </c>
    </row>
    <row r="419" spans="4:10" ht="15">
      <c r="D419" s="453"/>
      <c r="E419" s="274"/>
      <c r="F419" s="275"/>
      <c r="G419" s="454"/>
      <c r="H419" s="276" t="e">
        <f>E419-$G$58</f>
        <v>#DIV/0!</v>
      </c>
      <c r="I419" s="455"/>
      <c r="J419" s="457"/>
    </row>
    <row r="420" spans="4:10" ht="15">
      <c r="D420" s="453"/>
      <c r="E420" s="274"/>
      <c r="F420" s="275"/>
      <c r="G420" s="454"/>
      <c r="H420" s="276" t="e">
        <f>E420-$G$58</f>
        <v>#DIV/0!</v>
      </c>
      <c r="I420" s="455"/>
      <c r="J420" s="457"/>
    </row>
    <row r="421" spans="4:10" ht="15">
      <c r="D421" s="453">
        <f>B145</f>
        <v>139</v>
      </c>
      <c r="E421" s="274"/>
      <c r="F421" s="19"/>
      <c r="G421" s="464" t="e">
        <f>AVERAGE(E421:E423)</f>
        <v>#DIV/0!</v>
      </c>
      <c r="H421" s="276" t="e">
        <f>E421-$G$61</f>
        <v>#DIV/0!</v>
      </c>
      <c r="I421" s="455" t="e">
        <f>(G421-'Library - Standard Curve'!$C$43)/'Library - Standard Curve'!$C$41</f>
        <v>#DIV/0!</v>
      </c>
      <c r="J421" s="456" t="e">
        <f>10^I421</f>
        <v>#DIV/0!</v>
      </c>
    </row>
    <row r="422" spans="4:10" ht="15">
      <c r="D422" s="453"/>
      <c r="E422" s="274"/>
      <c r="F422" s="275"/>
      <c r="G422" s="464"/>
      <c r="H422" s="276" t="e">
        <f>E422-$G$61</f>
        <v>#DIV/0!</v>
      </c>
      <c r="I422" s="455"/>
      <c r="J422" s="457"/>
    </row>
    <row r="423" spans="4:10" ht="15">
      <c r="D423" s="453"/>
      <c r="E423" s="274"/>
      <c r="F423" s="275"/>
      <c r="G423" s="464"/>
      <c r="H423" s="276" t="e">
        <f>E423-$G$61</f>
        <v>#DIV/0!</v>
      </c>
      <c r="I423" s="455"/>
      <c r="J423" s="457"/>
    </row>
    <row r="424" spans="4:10" ht="15">
      <c r="D424" s="463">
        <f>B146</f>
        <v>140</v>
      </c>
      <c r="E424" s="274"/>
      <c r="F424" s="275"/>
      <c r="G424" s="454" t="e">
        <f>AVERAGE(E424:E426)</f>
        <v>#DIV/0!</v>
      </c>
      <c r="H424" s="276" t="e">
        <f>E424-$G$64</f>
        <v>#DIV/0!</v>
      </c>
      <c r="I424" s="455" t="e">
        <f>(G424-'Library - Standard Curve'!$C$43)/'Library - Standard Curve'!$C$41</f>
        <v>#DIV/0!</v>
      </c>
      <c r="J424" s="456" t="e">
        <f>10^I424</f>
        <v>#DIV/0!</v>
      </c>
    </row>
    <row r="425" spans="4:10" ht="15">
      <c r="D425" s="453"/>
      <c r="E425" s="274"/>
      <c r="F425" s="275"/>
      <c r="G425" s="454"/>
      <c r="H425" s="276" t="e">
        <f>E425-$G$64</f>
        <v>#DIV/0!</v>
      </c>
      <c r="I425" s="455"/>
      <c r="J425" s="457"/>
    </row>
    <row r="426" spans="4:10" ht="15">
      <c r="D426" s="453"/>
      <c r="E426" s="274"/>
      <c r="F426" s="275"/>
      <c r="G426" s="454"/>
      <c r="H426" s="276" t="e">
        <f>E426-$G$64</f>
        <v>#DIV/0!</v>
      </c>
      <c r="I426" s="455"/>
      <c r="J426" s="457"/>
    </row>
    <row r="427" spans="4:10" ht="15">
      <c r="D427" s="453">
        <f>B147</f>
        <v>141</v>
      </c>
      <c r="E427" s="274"/>
      <c r="F427" s="275"/>
      <c r="G427" s="454" t="e">
        <f>AVERAGE(E427:E429)</f>
        <v>#DIV/0!</v>
      </c>
      <c r="H427" s="276" t="e">
        <f>E427-$G$67</f>
        <v>#DIV/0!</v>
      </c>
      <c r="I427" s="455" t="e">
        <f>(G427-'Library - Standard Curve'!$C$43)/'Library - Standard Curve'!$C$41</f>
        <v>#DIV/0!</v>
      </c>
      <c r="J427" s="456" t="e">
        <f>10^I427</f>
        <v>#DIV/0!</v>
      </c>
    </row>
    <row r="428" spans="4:10" ht="15">
      <c r="D428" s="453"/>
      <c r="E428" s="274"/>
      <c r="F428" s="275"/>
      <c r="G428" s="454"/>
      <c r="H428" s="276" t="e">
        <f>E428-$G$67</f>
        <v>#DIV/0!</v>
      </c>
      <c r="I428" s="455"/>
      <c r="J428" s="457"/>
    </row>
    <row r="429" spans="4:10" ht="15">
      <c r="D429" s="453"/>
      <c r="E429" s="274"/>
      <c r="F429" s="275"/>
      <c r="G429" s="454"/>
      <c r="H429" s="276" t="e">
        <f>E429-$G$67</f>
        <v>#DIV/0!</v>
      </c>
      <c r="I429" s="455"/>
      <c r="J429" s="457"/>
    </row>
    <row r="430" spans="4:10" ht="15">
      <c r="D430" s="453">
        <f>B148</f>
        <v>142</v>
      </c>
      <c r="E430" s="274"/>
      <c r="F430" s="275"/>
      <c r="G430" s="454" t="e">
        <f>AVERAGE(E430:E432)</f>
        <v>#DIV/0!</v>
      </c>
      <c r="H430" s="276" t="e">
        <f>E430-$G$70</f>
        <v>#DIV/0!</v>
      </c>
      <c r="I430" s="455" t="e">
        <f>(G430-'Library - Standard Curve'!$C$43)/'Library - Standard Curve'!$C$41</f>
        <v>#DIV/0!</v>
      </c>
      <c r="J430" s="456" t="e">
        <f>10^I430</f>
        <v>#DIV/0!</v>
      </c>
    </row>
    <row r="431" spans="4:10" ht="15">
      <c r="D431" s="453"/>
      <c r="E431" s="274"/>
      <c r="F431" s="275"/>
      <c r="G431" s="454"/>
      <c r="H431" s="276" t="e">
        <f>E431-$G$70</f>
        <v>#DIV/0!</v>
      </c>
      <c r="I431" s="455"/>
      <c r="J431" s="457"/>
    </row>
    <row r="432" spans="4:10" ht="15">
      <c r="D432" s="453"/>
      <c r="E432" s="274"/>
      <c r="F432" s="275"/>
      <c r="G432" s="454"/>
      <c r="H432" s="276" t="e">
        <f>E432-$G$70</f>
        <v>#DIV/0!</v>
      </c>
      <c r="I432" s="455"/>
      <c r="J432" s="457"/>
    </row>
    <row r="433" spans="4:10" ht="15">
      <c r="D433" s="463">
        <f>B149</f>
        <v>143</v>
      </c>
      <c r="E433" s="274"/>
      <c r="F433" s="275"/>
      <c r="G433" s="454" t="e">
        <f>AVERAGE(E433:E435)</f>
        <v>#DIV/0!</v>
      </c>
      <c r="H433" s="276" t="e">
        <f>E433-$G$73</f>
        <v>#DIV/0!</v>
      </c>
      <c r="I433" s="455" t="e">
        <f>(G433-'Library - Standard Curve'!$C$43)/'Library - Standard Curve'!$C$41</f>
        <v>#DIV/0!</v>
      </c>
      <c r="J433" s="456" t="e">
        <f>10^I433</f>
        <v>#DIV/0!</v>
      </c>
    </row>
    <row r="434" spans="4:10" ht="15">
      <c r="D434" s="453"/>
      <c r="E434" s="274"/>
      <c r="F434" s="275"/>
      <c r="G434" s="454"/>
      <c r="H434" s="276" t="e">
        <f>E434-$G$73</f>
        <v>#DIV/0!</v>
      </c>
      <c r="I434" s="455"/>
      <c r="J434" s="457"/>
    </row>
    <row r="435" spans="4:10" ht="15">
      <c r="D435" s="453"/>
      <c r="E435" s="274"/>
      <c r="F435" s="275"/>
      <c r="G435" s="454"/>
      <c r="H435" s="276" t="e">
        <f>E435-$G$73</f>
        <v>#DIV/0!</v>
      </c>
      <c r="I435" s="455"/>
      <c r="J435" s="457"/>
    </row>
    <row r="436" spans="4:10" ht="15">
      <c r="D436" s="453">
        <f>B150</f>
        <v>144</v>
      </c>
      <c r="E436" s="274"/>
      <c r="F436" s="275"/>
      <c r="G436" s="454" t="e">
        <f>AVERAGE(E436:E438)</f>
        <v>#DIV/0!</v>
      </c>
      <c r="H436" s="276" t="e">
        <f>E436-$G$76</f>
        <v>#DIV/0!</v>
      </c>
      <c r="I436" s="455" t="e">
        <f>(G436-'Library - Standard Curve'!$C$43)/'Library - Standard Curve'!$C$41</f>
        <v>#DIV/0!</v>
      </c>
      <c r="J436" s="457" t="e">
        <f>10^I436</f>
        <v>#DIV/0!</v>
      </c>
    </row>
    <row r="437" spans="4:10" ht="15">
      <c r="D437" s="453"/>
      <c r="E437" s="274"/>
      <c r="F437" s="275"/>
      <c r="G437" s="454"/>
      <c r="H437" s="276" t="e">
        <f>E437-$G$76</f>
        <v>#DIV/0!</v>
      </c>
      <c r="I437" s="455"/>
      <c r="J437" s="457"/>
    </row>
    <row r="438" spans="4:10" ht="15">
      <c r="D438" s="453"/>
      <c r="E438" s="274"/>
      <c r="F438" s="275"/>
      <c r="G438" s="454"/>
      <c r="H438" s="276" t="e">
        <f>E438-$G$76</f>
        <v>#DIV/0!</v>
      </c>
      <c r="I438" s="455"/>
      <c r="J438" s="457"/>
    </row>
    <row r="439" spans="4:10" ht="15">
      <c r="D439" s="463">
        <f>B151</f>
        <v>145</v>
      </c>
      <c r="E439" s="281"/>
      <c r="F439" s="282"/>
      <c r="G439" s="465" t="e">
        <f>AVERAGE(E439:E441)</f>
        <v>#DIV/0!</v>
      </c>
      <c r="H439" s="277" t="e">
        <f>E439-$G$7</f>
        <v>#DIV/0!</v>
      </c>
      <c r="I439" s="455" t="e">
        <f>(G439-'Library - Standard Curve'!$C$43)/'Library - Standard Curve'!$C$41</f>
        <v>#DIV/0!</v>
      </c>
      <c r="J439" s="456" t="e">
        <f>10^I439</f>
        <v>#DIV/0!</v>
      </c>
    </row>
    <row r="440" spans="4:10" ht="15">
      <c r="D440" s="453"/>
      <c r="E440" s="274"/>
      <c r="F440" s="275"/>
      <c r="G440" s="454"/>
      <c r="H440" s="277" t="e">
        <f>E440-$G$7</f>
        <v>#DIV/0!</v>
      </c>
      <c r="I440" s="455"/>
      <c r="J440" s="457"/>
    </row>
    <row r="441" spans="4:10" ht="15">
      <c r="D441" s="453"/>
      <c r="E441" s="274"/>
      <c r="F441" s="275"/>
      <c r="G441" s="454"/>
      <c r="H441" s="277" t="e">
        <f>E441-$G$7</f>
        <v>#DIV/0!</v>
      </c>
      <c r="I441" s="455"/>
      <c r="J441" s="457"/>
    </row>
    <row r="442" spans="4:10" ht="15">
      <c r="D442" s="453">
        <f>B152</f>
        <v>146</v>
      </c>
      <c r="E442" s="274"/>
      <c r="F442" s="275"/>
      <c r="G442" s="454" t="e">
        <f>AVERAGE(E442:E444)</f>
        <v>#DIV/0!</v>
      </c>
      <c r="H442" s="276" t="e">
        <f>E442-$G$10</f>
        <v>#DIV/0!</v>
      </c>
      <c r="I442" s="455" t="e">
        <f>(G442-'Library - Standard Curve'!$C$43)/'Library - Standard Curve'!$C$41</f>
        <v>#DIV/0!</v>
      </c>
      <c r="J442" s="456" t="e">
        <f>10^I442</f>
        <v>#DIV/0!</v>
      </c>
    </row>
    <row r="443" spans="4:10" ht="15">
      <c r="D443" s="453"/>
      <c r="E443" s="274"/>
      <c r="F443" s="275"/>
      <c r="G443" s="454"/>
      <c r="H443" s="276" t="e">
        <f>E443-$G$10</f>
        <v>#DIV/0!</v>
      </c>
      <c r="I443" s="455"/>
      <c r="J443" s="457"/>
    </row>
    <row r="444" spans="4:10" ht="15">
      <c r="D444" s="453"/>
      <c r="E444" s="274"/>
      <c r="F444" s="275"/>
      <c r="G444" s="454"/>
      <c r="H444" s="276" t="e">
        <f>E444-$G$10</f>
        <v>#DIV/0!</v>
      </c>
      <c r="I444" s="455"/>
      <c r="J444" s="457"/>
    </row>
    <row r="445" spans="4:10" ht="15">
      <c r="D445" s="453">
        <f>B153</f>
        <v>147</v>
      </c>
      <c r="E445" s="274"/>
      <c r="F445" s="275"/>
      <c r="G445" s="454" t="e">
        <f>AVERAGE(E445:E447)</f>
        <v>#DIV/0!</v>
      </c>
      <c r="H445" s="276" t="e">
        <f>E445-$G$13</f>
        <v>#DIV/0!</v>
      </c>
      <c r="I445" s="455" t="e">
        <f>(G445-'Library - Standard Curve'!$C$43)/'Library - Standard Curve'!$C$41</f>
        <v>#DIV/0!</v>
      </c>
      <c r="J445" s="456" t="e">
        <f>10^I445</f>
        <v>#DIV/0!</v>
      </c>
    </row>
    <row r="446" spans="4:10" ht="15">
      <c r="D446" s="453"/>
      <c r="E446" s="274"/>
      <c r="F446" s="275"/>
      <c r="G446" s="454"/>
      <c r="H446" s="276" t="e">
        <f>E446-$G$13</f>
        <v>#DIV/0!</v>
      </c>
      <c r="I446" s="455"/>
      <c r="J446" s="457"/>
    </row>
    <row r="447" spans="4:10" ht="15">
      <c r="D447" s="453"/>
      <c r="E447" s="274"/>
      <c r="F447" s="275"/>
      <c r="G447" s="454"/>
      <c r="H447" s="276" t="e">
        <f>E447-$G$13</f>
        <v>#DIV/0!</v>
      </c>
      <c r="I447" s="455"/>
      <c r="J447" s="457"/>
    </row>
    <row r="448" spans="4:10" ht="15">
      <c r="D448" s="463">
        <f>B154</f>
        <v>148</v>
      </c>
      <c r="E448" s="274"/>
      <c r="F448" s="275"/>
      <c r="G448" s="454" t="e">
        <f>AVERAGE(E448:E450)</f>
        <v>#DIV/0!</v>
      </c>
      <c r="H448" s="276" t="e">
        <f>E448-$G$16</f>
        <v>#DIV/0!</v>
      </c>
      <c r="I448" s="455" t="e">
        <f>(G448-'Library - Standard Curve'!$C$43)/'Library - Standard Curve'!$C$41</f>
        <v>#DIV/0!</v>
      </c>
      <c r="J448" s="456" t="e">
        <f>10^I448</f>
        <v>#DIV/0!</v>
      </c>
    </row>
    <row r="449" spans="4:10" ht="15">
      <c r="D449" s="453"/>
      <c r="E449" s="274"/>
      <c r="F449" s="275"/>
      <c r="G449" s="454"/>
      <c r="H449" s="276" t="e">
        <f>E449-$G$16</f>
        <v>#DIV/0!</v>
      </c>
      <c r="I449" s="455"/>
      <c r="J449" s="457"/>
    </row>
    <row r="450" spans="4:10" ht="15">
      <c r="D450" s="453"/>
      <c r="E450" s="274"/>
      <c r="F450" s="275"/>
      <c r="G450" s="454"/>
      <c r="H450" s="276" t="e">
        <f>E450-$G$16</f>
        <v>#DIV/0!</v>
      </c>
      <c r="I450" s="455"/>
      <c r="J450" s="457"/>
    </row>
    <row r="451" spans="4:10" ht="15">
      <c r="D451" s="453">
        <f>B155</f>
        <v>149</v>
      </c>
      <c r="E451" s="274"/>
      <c r="F451" s="275"/>
      <c r="G451" s="454" t="e">
        <f>AVERAGE(E451:E453)</f>
        <v>#DIV/0!</v>
      </c>
      <c r="H451" s="276" t="e">
        <f>E451-$G$19</f>
        <v>#DIV/0!</v>
      </c>
      <c r="I451" s="455" t="e">
        <f>(G451-'Library - Standard Curve'!$C$43)/'Library - Standard Curve'!$C$41</f>
        <v>#DIV/0!</v>
      </c>
      <c r="J451" s="456" t="e">
        <f>10^I451</f>
        <v>#DIV/0!</v>
      </c>
    </row>
    <row r="452" spans="4:10" ht="15">
      <c r="D452" s="453"/>
      <c r="E452" s="274"/>
      <c r="F452" s="275"/>
      <c r="G452" s="454"/>
      <c r="H452" s="276" t="e">
        <f>E452-$G$19</f>
        <v>#DIV/0!</v>
      </c>
      <c r="I452" s="455"/>
      <c r="J452" s="457"/>
    </row>
    <row r="453" spans="4:10" ht="15">
      <c r="D453" s="453"/>
      <c r="E453" s="274"/>
      <c r="F453" s="275"/>
      <c r="G453" s="454"/>
      <c r="H453" s="276" t="e">
        <f>E453-$G$19</f>
        <v>#DIV/0!</v>
      </c>
      <c r="I453" s="455"/>
      <c r="J453" s="457"/>
    </row>
    <row r="454" spans="4:10" ht="15">
      <c r="D454" s="453">
        <f>B156</f>
        <v>150</v>
      </c>
      <c r="E454" s="274"/>
      <c r="F454" s="275"/>
      <c r="G454" s="454" t="e">
        <f>AVERAGE(E454:E456)</f>
        <v>#DIV/0!</v>
      </c>
      <c r="H454" s="276" t="e">
        <f>E454-$G$22</f>
        <v>#DIV/0!</v>
      </c>
      <c r="I454" s="455" t="e">
        <f>(G454-'Library - Standard Curve'!$C$43)/'Library - Standard Curve'!$C$41</f>
        <v>#DIV/0!</v>
      </c>
      <c r="J454" s="456" t="e">
        <f>10^I454</f>
        <v>#DIV/0!</v>
      </c>
    </row>
    <row r="455" spans="4:10" ht="15">
      <c r="D455" s="453"/>
      <c r="E455" s="274"/>
      <c r="F455" s="275"/>
      <c r="G455" s="454"/>
      <c r="H455" s="276" t="e">
        <f>E455-$G$22</f>
        <v>#DIV/0!</v>
      </c>
      <c r="I455" s="455"/>
      <c r="J455" s="457"/>
    </row>
    <row r="456" spans="4:10" ht="15">
      <c r="D456" s="453"/>
      <c r="E456" s="274"/>
      <c r="F456" s="275"/>
      <c r="G456" s="454"/>
      <c r="H456" s="276" t="e">
        <f>E456-$G$22</f>
        <v>#DIV/0!</v>
      </c>
      <c r="I456" s="455"/>
      <c r="J456" s="457"/>
    </row>
    <row r="457" spans="4:10" ht="15">
      <c r="D457" s="463">
        <f>B157</f>
        <v>151</v>
      </c>
      <c r="E457" s="274"/>
      <c r="F457" s="275"/>
      <c r="G457" s="454" t="e">
        <f>AVERAGE(E457:E459)</f>
        <v>#DIV/0!</v>
      </c>
      <c r="H457" s="276" t="e">
        <f>E457-$G$25</f>
        <v>#DIV/0!</v>
      </c>
      <c r="I457" s="455" t="e">
        <f>(G457-'Library - Standard Curve'!$C$43)/'Library - Standard Curve'!$C$41</f>
        <v>#DIV/0!</v>
      </c>
      <c r="J457" s="456" t="e">
        <f>10^I457</f>
        <v>#DIV/0!</v>
      </c>
    </row>
    <row r="458" spans="4:10" ht="15">
      <c r="D458" s="453"/>
      <c r="E458" s="274"/>
      <c r="F458" s="275"/>
      <c r="G458" s="454"/>
      <c r="H458" s="276" t="e">
        <f>E458-$G$25</f>
        <v>#DIV/0!</v>
      </c>
      <c r="I458" s="455"/>
      <c r="J458" s="457"/>
    </row>
    <row r="459" spans="4:10" ht="15">
      <c r="D459" s="453"/>
      <c r="E459" s="274"/>
      <c r="F459" s="275"/>
      <c r="G459" s="454"/>
      <c r="H459" s="276" t="e">
        <f>E459-$G$25</f>
        <v>#DIV/0!</v>
      </c>
      <c r="I459" s="455"/>
      <c r="J459" s="457"/>
    </row>
    <row r="460" spans="4:10" ht="15">
      <c r="D460" s="453">
        <f>B158</f>
        <v>152</v>
      </c>
      <c r="E460" s="274"/>
      <c r="F460" s="275"/>
      <c r="G460" s="454" t="e">
        <f>AVERAGE(E460:E462)</f>
        <v>#DIV/0!</v>
      </c>
      <c r="H460" s="276" t="e">
        <f>E460-$G$28</f>
        <v>#DIV/0!</v>
      </c>
      <c r="I460" s="455" t="e">
        <f>(G460-'Library - Standard Curve'!$C$43)/'Library - Standard Curve'!$C$41</f>
        <v>#DIV/0!</v>
      </c>
      <c r="J460" s="456" t="e">
        <f>10^I460</f>
        <v>#DIV/0!</v>
      </c>
    </row>
    <row r="461" spans="4:10" ht="15">
      <c r="D461" s="453"/>
      <c r="E461" s="274"/>
      <c r="F461" s="275"/>
      <c r="G461" s="454"/>
      <c r="H461" s="276" t="e">
        <f>E461-$G$28</f>
        <v>#DIV/0!</v>
      </c>
      <c r="I461" s="455"/>
      <c r="J461" s="457"/>
    </row>
    <row r="462" spans="4:10" ht="15">
      <c r="D462" s="453"/>
      <c r="E462" s="274"/>
      <c r="F462" s="275"/>
      <c r="G462" s="454"/>
      <c r="H462" s="276" t="e">
        <f>E462-$G$28</f>
        <v>#DIV/0!</v>
      </c>
      <c r="I462" s="455"/>
      <c r="J462" s="457"/>
    </row>
    <row r="463" spans="4:10" ht="15">
      <c r="D463" s="463">
        <f>B159</f>
        <v>153</v>
      </c>
      <c r="E463" s="274"/>
      <c r="F463" s="19"/>
      <c r="G463" s="464" t="e">
        <f>AVERAGE(E463:E465)</f>
        <v>#DIV/0!</v>
      </c>
      <c r="H463" s="276" t="e">
        <f>E463-$G$31</f>
        <v>#DIV/0!</v>
      </c>
      <c r="I463" s="455" t="e">
        <f>(G463-'Library - Standard Curve'!$C$43)/'Library - Standard Curve'!$C$41</f>
        <v>#DIV/0!</v>
      </c>
      <c r="J463" s="456" t="e">
        <f>10^I463</f>
        <v>#DIV/0!</v>
      </c>
    </row>
    <row r="464" spans="4:10" ht="15">
      <c r="D464" s="453"/>
      <c r="E464" s="274"/>
      <c r="F464" s="275"/>
      <c r="G464" s="464"/>
      <c r="H464" s="276" t="e">
        <f>E464-$G$31</f>
        <v>#DIV/0!</v>
      </c>
      <c r="I464" s="455"/>
      <c r="J464" s="457"/>
    </row>
    <row r="465" spans="4:10" ht="15">
      <c r="D465" s="453"/>
      <c r="E465" s="274"/>
      <c r="F465" s="275"/>
      <c r="G465" s="464"/>
      <c r="H465" s="276" t="e">
        <f>E465-$G$31</f>
        <v>#DIV/0!</v>
      </c>
      <c r="I465" s="455"/>
      <c r="J465" s="457"/>
    </row>
    <row r="466" spans="4:10" ht="15">
      <c r="D466" s="453">
        <f>B160</f>
        <v>154</v>
      </c>
      <c r="E466" s="274"/>
      <c r="F466" s="275"/>
      <c r="G466" s="454" t="e">
        <f>AVERAGE(E466:E468)</f>
        <v>#DIV/0!</v>
      </c>
      <c r="H466" s="276" t="e">
        <f>E466-$G$34</f>
        <v>#DIV/0!</v>
      </c>
      <c r="I466" s="455" t="e">
        <f>(G466-'Library - Standard Curve'!$C$43)/'Library - Standard Curve'!$C$41</f>
        <v>#DIV/0!</v>
      </c>
      <c r="J466" s="456" t="e">
        <f>10^I466</f>
        <v>#DIV/0!</v>
      </c>
    </row>
    <row r="467" spans="4:10" ht="15">
      <c r="D467" s="453"/>
      <c r="E467" s="274"/>
      <c r="F467" s="275"/>
      <c r="G467" s="454"/>
      <c r="H467" s="276" t="e">
        <f>E467-$G$34</f>
        <v>#DIV/0!</v>
      </c>
      <c r="I467" s="455"/>
      <c r="J467" s="457"/>
    </row>
    <row r="468" spans="4:10" ht="15">
      <c r="D468" s="453"/>
      <c r="E468" s="274"/>
      <c r="F468" s="275"/>
      <c r="G468" s="454"/>
      <c r="H468" s="276" t="e">
        <f>E468-$G$34</f>
        <v>#DIV/0!</v>
      </c>
      <c r="I468" s="455"/>
      <c r="J468" s="457"/>
    </row>
    <row r="469" spans="4:10" ht="15">
      <c r="D469" s="453">
        <f>B161</f>
        <v>155</v>
      </c>
      <c r="E469" s="274"/>
      <c r="F469" s="19"/>
      <c r="G469" s="464" t="e">
        <f>AVERAGE(E469:E471)</f>
        <v>#DIV/0!</v>
      </c>
      <c r="H469" s="276" t="e">
        <f>E469-$G$37</f>
        <v>#DIV/0!</v>
      </c>
      <c r="I469" s="455" t="e">
        <f>(G469-'Library - Standard Curve'!$C$43)/'Library - Standard Curve'!$C$41</f>
        <v>#DIV/0!</v>
      </c>
      <c r="J469" s="456" t="e">
        <f>10^I469</f>
        <v>#DIV/0!</v>
      </c>
    </row>
    <row r="470" spans="4:10" ht="15">
      <c r="D470" s="453"/>
      <c r="E470" s="274"/>
      <c r="F470" s="275"/>
      <c r="G470" s="464"/>
      <c r="H470" s="276" t="e">
        <f>E470-$G$37</f>
        <v>#DIV/0!</v>
      </c>
      <c r="I470" s="455"/>
      <c r="J470" s="457"/>
    </row>
    <row r="471" spans="4:10" ht="15">
      <c r="D471" s="453"/>
      <c r="E471" s="274"/>
      <c r="F471" s="275"/>
      <c r="G471" s="464"/>
      <c r="H471" s="276" t="e">
        <f>E471-$G$37</f>
        <v>#DIV/0!</v>
      </c>
      <c r="I471" s="455"/>
      <c r="J471" s="457"/>
    </row>
    <row r="472" spans="4:10" ht="15">
      <c r="D472" s="463">
        <f>B162</f>
        <v>156</v>
      </c>
      <c r="E472" s="274"/>
      <c r="F472" s="275"/>
      <c r="G472" s="454" t="e">
        <f>AVERAGE(E472:E474)</f>
        <v>#DIV/0!</v>
      </c>
      <c r="H472" s="276" t="e">
        <f>E472-$G$40</f>
        <v>#DIV/0!</v>
      </c>
      <c r="I472" s="455" t="e">
        <f>(G472-'Library - Standard Curve'!$C$43)/'Library - Standard Curve'!$C$41</f>
        <v>#DIV/0!</v>
      </c>
      <c r="J472" s="456" t="e">
        <f>10^I472</f>
        <v>#DIV/0!</v>
      </c>
    </row>
    <row r="473" spans="4:10" ht="15">
      <c r="D473" s="453"/>
      <c r="E473" s="274"/>
      <c r="F473" s="275"/>
      <c r="G473" s="454"/>
      <c r="H473" s="276" t="e">
        <f>E473-$G$40</f>
        <v>#DIV/0!</v>
      </c>
      <c r="I473" s="455"/>
      <c r="J473" s="457"/>
    </row>
    <row r="474" spans="4:10" ht="15">
      <c r="D474" s="453"/>
      <c r="E474" s="274"/>
      <c r="F474" s="275"/>
      <c r="G474" s="454"/>
      <c r="H474" s="276" t="e">
        <f>E474-$G$40</f>
        <v>#DIV/0!</v>
      </c>
      <c r="I474" s="455"/>
      <c r="J474" s="457"/>
    </row>
    <row r="475" spans="4:10" ht="15">
      <c r="D475" s="453">
        <f>B163</f>
        <v>157</v>
      </c>
      <c r="E475" s="274"/>
      <c r="F475" s="275"/>
      <c r="G475" s="454" t="e">
        <f>AVERAGE(E475:E477)</f>
        <v>#DIV/0!</v>
      </c>
      <c r="H475" s="276" t="e">
        <f>E475-$G$43</f>
        <v>#DIV/0!</v>
      </c>
      <c r="I475" s="455" t="e">
        <f>(G475-'Library - Standard Curve'!$C$43)/'Library - Standard Curve'!$C$41</f>
        <v>#DIV/0!</v>
      </c>
      <c r="J475" s="456" t="e">
        <f>10^I475</f>
        <v>#DIV/0!</v>
      </c>
    </row>
    <row r="476" spans="4:10" ht="15">
      <c r="D476" s="453"/>
      <c r="E476" s="274"/>
      <c r="F476" s="275"/>
      <c r="G476" s="454"/>
      <c r="H476" s="276" t="e">
        <f>E476-$G$43</f>
        <v>#DIV/0!</v>
      </c>
      <c r="I476" s="455"/>
      <c r="J476" s="457"/>
    </row>
    <row r="477" spans="4:10" ht="15">
      <c r="D477" s="453"/>
      <c r="E477" s="274"/>
      <c r="F477" s="275"/>
      <c r="G477" s="454"/>
      <c r="H477" s="276" t="e">
        <f>E477-$G$43</f>
        <v>#DIV/0!</v>
      </c>
      <c r="I477" s="455"/>
      <c r="J477" s="457"/>
    </row>
    <row r="478" spans="4:10" ht="15">
      <c r="D478" s="453">
        <f>B164</f>
        <v>158</v>
      </c>
      <c r="E478" s="274"/>
      <c r="F478" s="275"/>
      <c r="G478" s="454" t="e">
        <f>AVERAGE(E478:E480)</f>
        <v>#DIV/0!</v>
      </c>
      <c r="H478" s="276" t="e">
        <f>E478-$G$46</f>
        <v>#DIV/0!</v>
      </c>
      <c r="I478" s="455" t="e">
        <f>(G478-'Library - Standard Curve'!$C$43)/'Library - Standard Curve'!$C$41</f>
        <v>#DIV/0!</v>
      </c>
      <c r="J478" s="456" t="e">
        <f>10^I478</f>
        <v>#DIV/0!</v>
      </c>
    </row>
    <row r="479" spans="4:10" ht="15">
      <c r="D479" s="453"/>
      <c r="E479" s="274"/>
      <c r="F479" s="275"/>
      <c r="G479" s="454"/>
      <c r="H479" s="276" t="e">
        <f>E479-$G$46</f>
        <v>#DIV/0!</v>
      </c>
      <c r="I479" s="455"/>
      <c r="J479" s="457"/>
    </row>
    <row r="480" spans="4:10" ht="15">
      <c r="D480" s="453"/>
      <c r="E480" s="274"/>
      <c r="F480" s="275"/>
      <c r="G480" s="454"/>
      <c r="H480" s="276" t="e">
        <f>E480-$G$46</f>
        <v>#DIV/0!</v>
      </c>
      <c r="I480" s="455"/>
      <c r="J480" s="457"/>
    </row>
    <row r="481" spans="4:10" ht="15">
      <c r="D481" s="463">
        <f>B165</f>
        <v>159</v>
      </c>
      <c r="E481" s="274"/>
      <c r="F481" s="19"/>
      <c r="G481" s="464" t="e">
        <f>AVERAGE(E481:E483)</f>
        <v>#DIV/0!</v>
      </c>
      <c r="H481" s="276" t="e">
        <f>E481-$G$49</f>
        <v>#DIV/0!</v>
      </c>
      <c r="I481" s="455" t="e">
        <f>(G481-'Library - Standard Curve'!$C$43)/'Library - Standard Curve'!$C$41</f>
        <v>#DIV/0!</v>
      </c>
      <c r="J481" s="456" t="e">
        <f>10^I481</f>
        <v>#DIV/0!</v>
      </c>
    </row>
    <row r="482" spans="4:10" ht="15">
      <c r="D482" s="453"/>
      <c r="E482" s="274"/>
      <c r="F482" s="275"/>
      <c r="G482" s="464"/>
      <c r="H482" s="276" t="e">
        <f>E482-$G$49</f>
        <v>#DIV/0!</v>
      </c>
      <c r="I482" s="455"/>
      <c r="J482" s="457"/>
    </row>
    <row r="483" spans="4:10" ht="15">
      <c r="D483" s="453"/>
      <c r="E483" s="274"/>
      <c r="F483" s="275"/>
      <c r="G483" s="464"/>
      <c r="H483" s="276" t="e">
        <f>E483-$G$49</f>
        <v>#DIV/0!</v>
      </c>
      <c r="I483" s="455"/>
      <c r="J483" s="457"/>
    </row>
    <row r="484" spans="4:10" ht="15">
      <c r="D484" s="453">
        <f>B166</f>
        <v>160</v>
      </c>
      <c r="E484" s="274"/>
      <c r="F484" s="275"/>
      <c r="G484" s="454" t="e">
        <f>AVERAGE(E484:E486)</f>
        <v>#DIV/0!</v>
      </c>
      <c r="H484" s="276" t="e">
        <f>E484-$G$52</f>
        <v>#DIV/0!</v>
      </c>
      <c r="I484" s="455" t="e">
        <f>(G484-'Library - Standard Curve'!$C$43)/'Library - Standard Curve'!$C$41</f>
        <v>#DIV/0!</v>
      </c>
      <c r="J484" s="456" t="e">
        <f>10^I484</f>
        <v>#DIV/0!</v>
      </c>
    </row>
    <row r="485" spans="4:10" ht="15">
      <c r="D485" s="453"/>
      <c r="E485" s="274"/>
      <c r="F485" s="275"/>
      <c r="G485" s="454"/>
      <c r="H485" s="276" t="e">
        <f>E485-$G$52</f>
        <v>#DIV/0!</v>
      </c>
      <c r="I485" s="455"/>
      <c r="J485" s="457"/>
    </row>
    <row r="486" spans="4:10" ht="15">
      <c r="D486" s="453"/>
      <c r="E486" s="274"/>
      <c r="F486" s="275"/>
      <c r="G486" s="454"/>
      <c r="H486" s="276" t="e">
        <f>E486-$G$52</f>
        <v>#DIV/0!</v>
      </c>
      <c r="I486" s="455"/>
      <c r="J486" s="457"/>
    </row>
    <row r="487" spans="4:10" ht="15">
      <c r="D487" s="463">
        <f>B167</f>
        <v>161</v>
      </c>
      <c r="E487" s="274"/>
      <c r="F487" s="19"/>
      <c r="G487" s="464" t="e">
        <f>AVERAGE(E487:E489)</f>
        <v>#DIV/0!</v>
      </c>
      <c r="H487" s="276" t="e">
        <f>E487-$G$55</f>
        <v>#DIV/0!</v>
      </c>
      <c r="I487" s="455" t="e">
        <f>(G487-'Library - Standard Curve'!$C$43)/'Library - Standard Curve'!$C$41</f>
        <v>#DIV/0!</v>
      </c>
      <c r="J487" s="456" t="e">
        <f>10^I487</f>
        <v>#DIV/0!</v>
      </c>
    </row>
    <row r="488" spans="4:10" ht="15">
      <c r="D488" s="453"/>
      <c r="E488" s="274"/>
      <c r="F488" s="275"/>
      <c r="G488" s="464"/>
      <c r="H488" s="276" t="e">
        <f>E488-$G$55</f>
        <v>#DIV/0!</v>
      </c>
      <c r="I488" s="455"/>
      <c r="J488" s="457"/>
    </row>
    <row r="489" spans="4:10" ht="15">
      <c r="D489" s="453"/>
      <c r="E489" s="274"/>
      <c r="F489" s="275"/>
      <c r="G489" s="464"/>
      <c r="H489" s="276" t="e">
        <f>E489-$G$55</f>
        <v>#DIV/0!</v>
      </c>
      <c r="I489" s="455"/>
      <c r="J489" s="457"/>
    </row>
    <row r="490" spans="4:10" ht="15">
      <c r="D490" s="453">
        <f>B168</f>
        <v>162</v>
      </c>
      <c r="E490" s="274"/>
      <c r="F490" s="275"/>
      <c r="G490" s="454" t="e">
        <f>AVERAGE(E490:E492)</f>
        <v>#DIV/0!</v>
      </c>
      <c r="H490" s="276" t="e">
        <f>E490-$G$58</f>
        <v>#DIV/0!</v>
      </c>
      <c r="I490" s="455" t="e">
        <f>(G490-'Library - Standard Curve'!$C$43)/'Library - Standard Curve'!$C$41</f>
        <v>#DIV/0!</v>
      </c>
      <c r="J490" s="456" t="e">
        <f>10^I490</f>
        <v>#DIV/0!</v>
      </c>
    </row>
    <row r="491" spans="4:10" ht="15">
      <c r="D491" s="453"/>
      <c r="E491" s="274"/>
      <c r="F491" s="275"/>
      <c r="G491" s="454"/>
      <c r="H491" s="276" t="e">
        <f>E491-$G$58</f>
        <v>#DIV/0!</v>
      </c>
      <c r="I491" s="455"/>
      <c r="J491" s="457"/>
    </row>
    <row r="492" spans="4:10" ht="15">
      <c r="D492" s="453"/>
      <c r="E492" s="274"/>
      <c r="F492" s="275"/>
      <c r="G492" s="454"/>
      <c r="H492" s="276" t="e">
        <f>E492-$G$58</f>
        <v>#DIV/0!</v>
      </c>
      <c r="I492" s="455"/>
      <c r="J492" s="457"/>
    </row>
    <row r="493" spans="4:10" ht="15">
      <c r="D493" s="453">
        <f>B169</f>
        <v>163</v>
      </c>
      <c r="E493" s="274"/>
      <c r="F493" s="19"/>
      <c r="G493" s="464" t="e">
        <f>AVERAGE(E493:E495)</f>
        <v>#DIV/0!</v>
      </c>
      <c r="H493" s="276" t="e">
        <f>E493-$G$61</f>
        <v>#DIV/0!</v>
      </c>
      <c r="I493" s="455" t="e">
        <f>(G493-'Library - Standard Curve'!$C$43)/'Library - Standard Curve'!$C$41</f>
        <v>#DIV/0!</v>
      </c>
      <c r="J493" s="456" t="e">
        <f>10^I493</f>
        <v>#DIV/0!</v>
      </c>
    </row>
    <row r="494" spans="4:10" ht="15">
      <c r="D494" s="453"/>
      <c r="E494" s="274"/>
      <c r="F494" s="275"/>
      <c r="G494" s="464"/>
      <c r="H494" s="276" t="e">
        <f>E494-$G$61</f>
        <v>#DIV/0!</v>
      </c>
      <c r="I494" s="455"/>
      <c r="J494" s="457"/>
    </row>
    <row r="495" spans="4:10" ht="15">
      <c r="D495" s="453"/>
      <c r="E495" s="274"/>
      <c r="F495" s="275"/>
      <c r="G495" s="464"/>
      <c r="H495" s="276" t="e">
        <f>E495-$G$61</f>
        <v>#DIV/0!</v>
      </c>
      <c r="I495" s="455"/>
      <c r="J495" s="457"/>
    </row>
    <row r="496" spans="4:10" ht="15">
      <c r="D496" s="463">
        <f>B170</f>
        <v>164</v>
      </c>
      <c r="E496" s="274"/>
      <c r="F496" s="275"/>
      <c r="G496" s="454" t="e">
        <f>AVERAGE(E496:E498)</f>
        <v>#DIV/0!</v>
      </c>
      <c r="H496" s="276" t="e">
        <f>E496-$G$64</f>
        <v>#DIV/0!</v>
      </c>
      <c r="I496" s="455" t="e">
        <f>(G496-'Library - Standard Curve'!$C$43)/'Library - Standard Curve'!$C$41</f>
        <v>#DIV/0!</v>
      </c>
      <c r="J496" s="456" t="e">
        <f>10^I496</f>
        <v>#DIV/0!</v>
      </c>
    </row>
    <row r="497" spans="4:10" ht="15">
      <c r="D497" s="453"/>
      <c r="E497" s="274"/>
      <c r="F497" s="275"/>
      <c r="G497" s="454"/>
      <c r="H497" s="276" t="e">
        <f>E497-$G$64</f>
        <v>#DIV/0!</v>
      </c>
      <c r="I497" s="455"/>
      <c r="J497" s="457"/>
    </row>
    <row r="498" spans="4:10" ht="15">
      <c r="D498" s="453"/>
      <c r="E498" s="274"/>
      <c r="F498" s="275"/>
      <c r="G498" s="454"/>
      <c r="H498" s="276" t="e">
        <f>E498-$G$64</f>
        <v>#DIV/0!</v>
      </c>
      <c r="I498" s="455"/>
      <c r="J498" s="457"/>
    </row>
    <row r="499" spans="4:10" ht="15">
      <c r="D499" s="453">
        <f>B171</f>
        <v>165</v>
      </c>
      <c r="E499" s="274"/>
      <c r="F499" s="275"/>
      <c r="G499" s="454" t="e">
        <f>AVERAGE(E499:E501)</f>
        <v>#DIV/0!</v>
      </c>
      <c r="H499" s="276" t="e">
        <f>E499-$G$67</f>
        <v>#DIV/0!</v>
      </c>
      <c r="I499" s="455" t="e">
        <f>(G499-'Library - Standard Curve'!$C$43)/'Library - Standard Curve'!$C$41</f>
        <v>#DIV/0!</v>
      </c>
      <c r="J499" s="456" t="e">
        <f>10^I499</f>
        <v>#DIV/0!</v>
      </c>
    </row>
    <row r="500" spans="4:10" ht="15">
      <c r="D500" s="453"/>
      <c r="E500" s="274"/>
      <c r="F500" s="275"/>
      <c r="G500" s="454"/>
      <c r="H500" s="276" t="e">
        <f>E500-$G$67</f>
        <v>#DIV/0!</v>
      </c>
      <c r="I500" s="455"/>
      <c r="J500" s="457"/>
    </row>
    <row r="501" spans="4:10" ht="15">
      <c r="D501" s="453"/>
      <c r="E501" s="274"/>
      <c r="F501" s="275"/>
      <c r="G501" s="454"/>
      <c r="H501" s="276" t="e">
        <f>E501-$G$67</f>
        <v>#DIV/0!</v>
      </c>
      <c r="I501" s="455"/>
      <c r="J501" s="457"/>
    </row>
    <row r="502" spans="4:10" ht="15">
      <c r="D502" s="453">
        <f>B172</f>
        <v>166</v>
      </c>
      <c r="E502" s="274"/>
      <c r="F502" s="275"/>
      <c r="G502" s="454" t="e">
        <f>AVERAGE(E502:E504)</f>
        <v>#DIV/0!</v>
      </c>
      <c r="H502" s="276" t="e">
        <f>E502-$G$70</f>
        <v>#DIV/0!</v>
      </c>
      <c r="I502" s="455" t="e">
        <f>(G502-'Library - Standard Curve'!$C$43)/'Library - Standard Curve'!$C$41</f>
        <v>#DIV/0!</v>
      </c>
      <c r="J502" s="456" t="e">
        <f>10^I502</f>
        <v>#DIV/0!</v>
      </c>
    </row>
    <row r="503" spans="4:10" ht="15">
      <c r="D503" s="453"/>
      <c r="E503" s="274"/>
      <c r="F503" s="275"/>
      <c r="G503" s="454"/>
      <c r="H503" s="276" t="e">
        <f>E503-$G$70</f>
        <v>#DIV/0!</v>
      </c>
      <c r="I503" s="455"/>
      <c r="J503" s="457"/>
    </row>
    <row r="504" spans="4:10" ht="15">
      <c r="D504" s="453"/>
      <c r="E504" s="274"/>
      <c r="F504" s="275"/>
      <c r="G504" s="454"/>
      <c r="H504" s="276" t="e">
        <f>E504-$G$70</f>
        <v>#DIV/0!</v>
      </c>
      <c r="I504" s="455"/>
      <c r="J504" s="457"/>
    </row>
    <row r="505" spans="4:10" ht="15">
      <c r="D505" s="463">
        <f>B173</f>
        <v>167</v>
      </c>
      <c r="E505" s="274"/>
      <c r="F505" s="275"/>
      <c r="G505" s="454" t="e">
        <f>AVERAGE(E505:E507)</f>
        <v>#DIV/0!</v>
      </c>
      <c r="H505" s="276" t="e">
        <f>E505-$G$73</f>
        <v>#DIV/0!</v>
      </c>
      <c r="I505" s="455" t="e">
        <f>(G505-'Library - Standard Curve'!$C$43)/'Library - Standard Curve'!$C$41</f>
        <v>#DIV/0!</v>
      </c>
      <c r="J505" s="456" t="e">
        <f>10^I505</f>
        <v>#DIV/0!</v>
      </c>
    </row>
    <row r="506" spans="4:10" ht="15">
      <c r="D506" s="453"/>
      <c r="E506" s="274"/>
      <c r="F506" s="275"/>
      <c r="G506" s="454"/>
      <c r="H506" s="276" t="e">
        <f>E506-$G$73</f>
        <v>#DIV/0!</v>
      </c>
      <c r="I506" s="455"/>
      <c r="J506" s="457"/>
    </row>
    <row r="507" spans="4:10" ht="15">
      <c r="D507" s="453"/>
      <c r="E507" s="274"/>
      <c r="F507" s="275"/>
      <c r="G507" s="454"/>
      <c r="H507" s="276" t="e">
        <f>E507-$G$73</f>
        <v>#DIV/0!</v>
      </c>
      <c r="I507" s="455"/>
      <c r="J507" s="457"/>
    </row>
    <row r="508" spans="4:10" ht="15">
      <c r="D508" s="453">
        <f>B174</f>
        <v>168</v>
      </c>
      <c r="E508" s="274"/>
      <c r="F508" s="275"/>
      <c r="G508" s="454" t="e">
        <f>AVERAGE(E508:E510)</f>
        <v>#DIV/0!</v>
      </c>
      <c r="H508" s="276" t="e">
        <f>E508-$G$76</f>
        <v>#DIV/0!</v>
      </c>
      <c r="I508" s="455" t="e">
        <f>(G508-'Library - Standard Curve'!$C$43)/'Library - Standard Curve'!$C$41</f>
        <v>#DIV/0!</v>
      </c>
      <c r="J508" s="457" t="e">
        <f>10^I508</f>
        <v>#DIV/0!</v>
      </c>
    </row>
    <row r="509" spans="4:10" ht="15">
      <c r="D509" s="453"/>
      <c r="E509" s="274"/>
      <c r="F509" s="275"/>
      <c r="G509" s="454"/>
      <c r="H509" s="276" t="e">
        <f>E509-$G$76</f>
        <v>#DIV/0!</v>
      </c>
      <c r="I509" s="455"/>
      <c r="J509" s="457"/>
    </row>
    <row r="510" spans="4:10" ht="15">
      <c r="D510" s="453"/>
      <c r="E510" s="274"/>
      <c r="F510" s="275"/>
      <c r="G510" s="454"/>
      <c r="H510" s="276" t="e">
        <f>E510-$G$76</f>
        <v>#DIV/0!</v>
      </c>
      <c r="I510" s="455"/>
      <c r="J510" s="457"/>
    </row>
    <row r="511" spans="4:10" ht="15">
      <c r="D511" s="453">
        <f>B175</f>
        <v>169</v>
      </c>
      <c r="E511" s="274"/>
      <c r="F511" s="275"/>
      <c r="G511" s="454" t="e">
        <f>AVERAGE(E511:E513)</f>
        <v>#DIV/0!</v>
      </c>
      <c r="H511" s="276" t="e">
        <f>E511-$G$7</f>
        <v>#DIV/0!</v>
      </c>
      <c r="I511" s="455" t="e">
        <f>(G511-'Library - Standard Curve'!$C$43)/'Library - Standard Curve'!$C$41</f>
        <v>#DIV/0!</v>
      </c>
      <c r="J511" s="457" t="e">
        <f>10^I511</f>
        <v>#DIV/0!</v>
      </c>
    </row>
    <row r="512" spans="4:10" ht="15">
      <c r="D512" s="453"/>
      <c r="E512" s="274"/>
      <c r="F512" s="275"/>
      <c r="G512" s="454"/>
      <c r="H512" s="276" t="e">
        <f>E512-$G$7</f>
        <v>#DIV/0!</v>
      </c>
      <c r="I512" s="455"/>
      <c r="J512" s="457"/>
    </row>
    <row r="513" spans="4:10" ht="15">
      <c r="D513" s="453"/>
      <c r="E513" s="274"/>
      <c r="F513" s="275"/>
      <c r="G513" s="454"/>
      <c r="H513" s="276" t="e">
        <f>E513-$G$7</f>
        <v>#DIV/0!</v>
      </c>
      <c r="I513" s="455"/>
      <c r="J513" s="457"/>
    </row>
    <row r="514" spans="4:10" ht="15">
      <c r="D514" s="453">
        <f>B176</f>
        <v>170</v>
      </c>
      <c r="E514" s="274"/>
      <c r="F514" s="275"/>
      <c r="G514" s="454" t="e">
        <f>AVERAGE(E514:E516)</f>
        <v>#DIV/0!</v>
      </c>
      <c r="H514" s="276" t="e">
        <f>E514-$G$10</f>
        <v>#DIV/0!</v>
      </c>
      <c r="I514" s="455" t="e">
        <f>(G514-'Library - Standard Curve'!$C$43)/'Library - Standard Curve'!$C$41</f>
        <v>#DIV/0!</v>
      </c>
      <c r="J514" s="456" t="e">
        <f>10^I514</f>
        <v>#DIV/0!</v>
      </c>
    </row>
    <row r="515" spans="4:10" ht="15">
      <c r="D515" s="453"/>
      <c r="E515" s="274"/>
      <c r="F515" s="275"/>
      <c r="G515" s="454"/>
      <c r="H515" s="276" t="e">
        <f>E515-$G$10</f>
        <v>#DIV/0!</v>
      </c>
      <c r="I515" s="455"/>
      <c r="J515" s="457"/>
    </row>
    <row r="516" spans="4:10" ht="15">
      <c r="D516" s="453"/>
      <c r="E516" s="274"/>
      <c r="F516" s="275"/>
      <c r="G516" s="454"/>
      <c r="H516" s="276" t="e">
        <f>E516-$G$10</f>
        <v>#DIV/0!</v>
      </c>
      <c r="I516" s="455"/>
      <c r="J516" s="457"/>
    </row>
    <row r="517" spans="4:10" ht="15">
      <c r="D517" s="453">
        <f>B177</f>
        <v>171</v>
      </c>
      <c r="E517" s="274"/>
      <c r="F517" s="275"/>
      <c r="G517" s="454" t="e">
        <f>AVERAGE(E517:E519)</f>
        <v>#DIV/0!</v>
      </c>
      <c r="H517" s="276" t="e">
        <f>E517-$G$13</f>
        <v>#DIV/0!</v>
      </c>
      <c r="I517" s="455" t="e">
        <f>(G517-'Library - Standard Curve'!$C$43)/'Library - Standard Curve'!$C$41</f>
        <v>#DIV/0!</v>
      </c>
      <c r="J517" s="456" t="e">
        <f>10^I517</f>
        <v>#DIV/0!</v>
      </c>
    </row>
    <row r="518" spans="4:10" ht="15">
      <c r="D518" s="453"/>
      <c r="E518" s="274"/>
      <c r="F518" s="275"/>
      <c r="G518" s="454"/>
      <c r="H518" s="276" t="e">
        <f>E518-$G$13</f>
        <v>#DIV/0!</v>
      </c>
      <c r="I518" s="455"/>
      <c r="J518" s="457"/>
    </row>
    <row r="519" spans="4:10" ht="15">
      <c r="D519" s="453"/>
      <c r="E519" s="274"/>
      <c r="F519" s="275"/>
      <c r="G519" s="454"/>
      <c r="H519" s="276" t="e">
        <f>E519-$G$13</f>
        <v>#DIV/0!</v>
      </c>
      <c r="I519" s="455"/>
      <c r="J519" s="457"/>
    </row>
    <row r="520" spans="4:10" ht="15">
      <c r="D520" s="463">
        <f>B178</f>
        <v>172</v>
      </c>
      <c r="E520" s="274"/>
      <c r="F520" s="275"/>
      <c r="G520" s="454" t="e">
        <f>AVERAGE(E520:E522)</f>
        <v>#DIV/0!</v>
      </c>
      <c r="H520" s="276" t="e">
        <f>E520-$G$16</f>
        <v>#DIV/0!</v>
      </c>
      <c r="I520" s="455" t="e">
        <f>(G520-'Library - Standard Curve'!$C$43)/'Library - Standard Curve'!$C$41</f>
        <v>#DIV/0!</v>
      </c>
      <c r="J520" s="456" t="e">
        <f>10^I520</f>
        <v>#DIV/0!</v>
      </c>
    </row>
    <row r="521" spans="4:10" ht="15">
      <c r="D521" s="453"/>
      <c r="E521" s="274"/>
      <c r="F521" s="275"/>
      <c r="G521" s="454"/>
      <c r="H521" s="276" t="e">
        <f>E521-$G$16</f>
        <v>#DIV/0!</v>
      </c>
      <c r="I521" s="455"/>
      <c r="J521" s="457"/>
    </row>
    <row r="522" spans="4:10" ht="15">
      <c r="D522" s="453"/>
      <c r="E522" s="274"/>
      <c r="F522" s="275"/>
      <c r="G522" s="454"/>
      <c r="H522" s="276" t="e">
        <f>E522-$G$16</f>
        <v>#DIV/0!</v>
      </c>
      <c r="I522" s="455"/>
      <c r="J522" s="457"/>
    </row>
    <row r="523" spans="4:10" ht="15">
      <c r="D523" s="453">
        <f>B179</f>
        <v>173</v>
      </c>
      <c r="E523" s="274"/>
      <c r="F523" s="275"/>
      <c r="G523" s="454" t="e">
        <f>AVERAGE(E523:E525)</f>
        <v>#DIV/0!</v>
      </c>
      <c r="H523" s="276" t="e">
        <f>E523-$G$19</f>
        <v>#DIV/0!</v>
      </c>
      <c r="I523" s="455" t="e">
        <f>(G523-'Library - Standard Curve'!$C$43)/'Library - Standard Curve'!$C$41</f>
        <v>#DIV/0!</v>
      </c>
      <c r="J523" s="456" t="e">
        <f>10^I523</f>
        <v>#DIV/0!</v>
      </c>
    </row>
    <row r="524" spans="4:10" ht="15">
      <c r="D524" s="453"/>
      <c r="E524" s="274"/>
      <c r="F524" s="275"/>
      <c r="G524" s="454"/>
      <c r="H524" s="276" t="e">
        <f>E524-$G$19</f>
        <v>#DIV/0!</v>
      </c>
      <c r="I524" s="455"/>
      <c r="J524" s="457"/>
    </row>
    <row r="525" spans="4:10" ht="15">
      <c r="D525" s="453"/>
      <c r="E525" s="274"/>
      <c r="F525" s="275"/>
      <c r="G525" s="454"/>
      <c r="H525" s="276" t="e">
        <f>E525-$G$19</f>
        <v>#DIV/0!</v>
      </c>
      <c r="I525" s="455"/>
      <c r="J525" s="457"/>
    </row>
    <row r="526" spans="4:10" ht="15">
      <c r="D526" s="453">
        <f>B180</f>
        <v>174</v>
      </c>
      <c r="E526" s="274"/>
      <c r="F526" s="275"/>
      <c r="G526" s="454" t="e">
        <f>AVERAGE(E526:E528)</f>
        <v>#DIV/0!</v>
      </c>
      <c r="H526" s="276" t="e">
        <f>E526-$G$22</f>
        <v>#DIV/0!</v>
      </c>
      <c r="I526" s="455" t="e">
        <f>(G526-'Library - Standard Curve'!$C$43)/'Library - Standard Curve'!$C$41</f>
        <v>#DIV/0!</v>
      </c>
      <c r="J526" s="456" t="e">
        <f>10^I526</f>
        <v>#DIV/0!</v>
      </c>
    </row>
    <row r="527" spans="4:10" ht="15">
      <c r="D527" s="453"/>
      <c r="E527" s="274"/>
      <c r="F527" s="275"/>
      <c r="G527" s="454"/>
      <c r="H527" s="276" t="e">
        <f>E527-$G$22</f>
        <v>#DIV/0!</v>
      </c>
      <c r="I527" s="455"/>
      <c r="J527" s="457"/>
    </row>
    <row r="528" spans="4:10" ht="15">
      <c r="D528" s="453"/>
      <c r="E528" s="274"/>
      <c r="F528" s="275"/>
      <c r="G528" s="454"/>
      <c r="H528" s="276" t="e">
        <f>E528-$G$22</f>
        <v>#DIV/0!</v>
      </c>
      <c r="I528" s="455"/>
      <c r="J528" s="457"/>
    </row>
    <row r="529" spans="4:10" ht="15">
      <c r="D529" s="453">
        <f>B181</f>
        <v>175</v>
      </c>
      <c r="E529" s="274"/>
      <c r="F529" s="275"/>
      <c r="G529" s="454" t="e">
        <f>AVERAGE(E529:E531)</f>
        <v>#DIV/0!</v>
      </c>
      <c r="H529" s="276" t="e">
        <f>E529-$G$25</f>
        <v>#DIV/0!</v>
      </c>
      <c r="I529" s="455" t="e">
        <f>(G529-'Library - Standard Curve'!$C$43)/'Library - Standard Curve'!$C$41</f>
        <v>#DIV/0!</v>
      </c>
      <c r="J529" s="456" t="e">
        <f>10^I529</f>
        <v>#DIV/0!</v>
      </c>
    </row>
    <row r="530" spans="4:10" ht="15">
      <c r="D530" s="453"/>
      <c r="E530" s="274"/>
      <c r="F530" s="275"/>
      <c r="G530" s="454"/>
      <c r="H530" s="276" t="e">
        <f>E530-$G$25</f>
        <v>#DIV/0!</v>
      </c>
      <c r="I530" s="455"/>
      <c r="J530" s="457"/>
    </row>
    <row r="531" spans="4:10" ht="15">
      <c r="D531" s="453"/>
      <c r="E531" s="274"/>
      <c r="F531" s="275"/>
      <c r="G531" s="454"/>
      <c r="H531" s="276" t="e">
        <f>E531-$G$25</f>
        <v>#DIV/0!</v>
      </c>
      <c r="I531" s="455"/>
      <c r="J531" s="457"/>
    </row>
    <row r="532" spans="4:10" ht="15">
      <c r="D532" s="463">
        <f>B182</f>
        <v>176</v>
      </c>
      <c r="E532" s="274"/>
      <c r="F532" s="275"/>
      <c r="G532" s="454" t="e">
        <f>AVERAGE(E532:E534)</f>
        <v>#DIV/0!</v>
      </c>
      <c r="H532" s="276" t="e">
        <f>E532-$G$28</f>
        <v>#DIV/0!</v>
      </c>
      <c r="I532" s="455" t="e">
        <f>(G532-'Library - Standard Curve'!$C$43)/'Library - Standard Curve'!$C$41</f>
        <v>#DIV/0!</v>
      </c>
      <c r="J532" s="456" t="e">
        <f>10^I532</f>
        <v>#DIV/0!</v>
      </c>
    </row>
    <row r="533" spans="4:10" ht="15">
      <c r="D533" s="453"/>
      <c r="E533" s="274"/>
      <c r="F533" s="275"/>
      <c r="G533" s="454"/>
      <c r="H533" s="276" t="e">
        <f>E533-$G$28</f>
        <v>#DIV/0!</v>
      </c>
      <c r="I533" s="455"/>
      <c r="J533" s="457"/>
    </row>
    <row r="534" spans="4:10" ht="15">
      <c r="D534" s="453"/>
      <c r="E534" s="274"/>
      <c r="F534" s="275"/>
      <c r="G534" s="454"/>
      <c r="H534" s="276" t="e">
        <f>E534-$G$28</f>
        <v>#DIV/0!</v>
      </c>
      <c r="I534" s="455"/>
      <c r="J534" s="457"/>
    </row>
    <row r="535" spans="4:10" ht="15">
      <c r="D535" s="453">
        <f>B183</f>
        <v>177</v>
      </c>
      <c r="E535" s="274"/>
      <c r="F535" s="19"/>
      <c r="G535" s="464" t="e">
        <f>AVERAGE(E535:E537)</f>
        <v>#DIV/0!</v>
      </c>
      <c r="H535" s="276" t="e">
        <f>E535-$G$31</f>
        <v>#DIV/0!</v>
      </c>
      <c r="I535" s="455" t="e">
        <f>(G535-'Library - Standard Curve'!$C$43)/'Library - Standard Curve'!$C$41</f>
        <v>#DIV/0!</v>
      </c>
      <c r="J535" s="456" t="e">
        <f>10^I535</f>
        <v>#DIV/0!</v>
      </c>
    </row>
    <row r="536" spans="4:10" ht="15">
      <c r="D536" s="453"/>
      <c r="E536" s="274"/>
      <c r="F536" s="275"/>
      <c r="G536" s="464"/>
      <c r="H536" s="276" t="e">
        <f>E536-$G$31</f>
        <v>#DIV/0!</v>
      </c>
      <c r="I536" s="455"/>
      <c r="J536" s="457"/>
    </row>
    <row r="537" spans="4:10" ht="15">
      <c r="D537" s="453"/>
      <c r="E537" s="274"/>
      <c r="F537" s="275"/>
      <c r="G537" s="464"/>
      <c r="H537" s="276" t="e">
        <f>E537-$G$31</f>
        <v>#DIV/0!</v>
      </c>
      <c r="I537" s="455"/>
      <c r="J537" s="457"/>
    </row>
    <row r="538" spans="4:10" ht="15">
      <c r="D538" s="453">
        <f>B184</f>
        <v>178</v>
      </c>
      <c r="E538" s="274"/>
      <c r="F538" s="275"/>
      <c r="G538" s="454" t="e">
        <f>AVERAGE(E538:E540)</f>
        <v>#DIV/0!</v>
      </c>
      <c r="H538" s="276" t="e">
        <f>E538-$G$34</f>
        <v>#DIV/0!</v>
      </c>
      <c r="I538" s="455" t="e">
        <f>(G538-'Library - Standard Curve'!$C$43)/'Library - Standard Curve'!$C$41</f>
        <v>#DIV/0!</v>
      </c>
      <c r="J538" s="456" t="e">
        <f>10^I538</f>
        <v>#DIV/0!</v>
      </c>
    </row>
    <row r="539" spans="4:10" ht="15">
      <c r="D539" s="453"/>
      <c r="E539" s="274"/>
      <c r="F539" s="275"/>
      <c r="G539" s="454"/>
      <c r="H539" s="276" t="e">
        <f>E539-$G$34</f>
        <v>#DIV/0!</v>
      </c>
      <c r="I539" s="455"/>
      <c r="J539" s="457"/>
    </row>
    <row r="540" spans="4:10" ht="15">
      <c r="D540" s="453"/>
      <c r="E540" s="274"/>
      <c r="F540" s="275"/>
      <c r="G540" s="454"/>
      <c r="H540" s="276" t="e">
        <f>E540-$G$34</f>
        <v>#DIV/0!</v>
      </c>
      <c r="I540" s="455"/>
      <c r="J540" s="457"/>
    </row>
    <row r="541" spans="4:10" ht="15">
      <c r="D541" s="463">
        <f>B185</f>
        <v>179</v>
      </c>
      <c r="E541" s="274"/>
      <c r="F541" s="19"/>
      <c r="G541" s="464" t="e">
        <f>AVERAGE(E541:E543)</f>
        <v>#DIV/0!</v>
      </c>
      <c r="H541" s="276" t="e">
        <f>E541-$G$37</f>
        <v>#DIV/0!</v>
      </c>
      <c r="I541" s="455" t="e">
        <f>(G541-'Library - Standard Curve'!$C$43)/'Library - Standard Curve'!$C$41</f>
        <v>#DIV/0!</v>
      </c>
      <c r="J541" s="456" t="e">
        <f>10^I541</f>
        <v>#DIV/0!</v>
      </c>
    </row>
    <row r="542" spans="4:10" ht="15">
      <c r="D542" s="453"/>
      <c r="E542" s="274"/>
      <c r="F542" s="275"/>
      <c r="G542" s="464"/>
      <c r="H542" s="276" t="e">
        <f>E542-$G$37</f>
        <v>#DIV/0!</v>
      </c>
      <c r="I542" s="455"/>
      <c r="J542" s="457"/>
    </row>
    <row r="543" spans="4:10" ht="15">
      <c r="D543" s="453"/>
      <c r="E543" s="274"/>
      <c r="F543" s="275"/>
      <c r="G543" s="464"/>
      <c r="H543" s="276" t="e">
        <f>E543-$G$37</f>
        <v>#DIV/0!</v>
      </c>
      <c r="I543" s="455"/>
      <c r="J543" s="457"/>
    </row>
    <row r="544" spans="4:10" ht="15">
      <c r="D544" s="453">
        <f>B186</f>
        <v>180</v>
      </c>
      <c r="E544" s="274"/>
      <c r="F544" s="275"/>
      <c r="G544" s="454" t="e">
        <f>AVERAGE(E544:E546)</f>
        <v>#DIV/0!</v>
      </c>
      <c r="H544" s="276" t="e">
        <f>E544-$G$40</f>
        <v>#DIV/0!</v>
      </c>
      <c r="I544" s="455" t="e">
        <f>(G544-'Library - Standard Curve'!$C$43)/'Library - Standard Curve'!$C$41</f>
        <v>#DIV/0!</v>
      </c>
      <c r="J544" s="456" t="e">
        <f>10^I544</f>
        <v>#DIV/0!</v>
      </c>
    </row>
    <row r="545" spans="4:10" ht="15">
      <c r="D545" s="453"/>
      <c r="E545" s="274"/>
      <c r="F545" s="275"/>
      <c r="G545" s="454"/>
      <c r="H545" s="276" t="e">
        <f>E545-$G$40</f>
        <v>#DIV/0!</v>
      </c>
      <c r="I545" s="455"/>
      <c r="J545" s="457"/>
    </row>
    <row r="546" spans="4:10" ht="15">
      <c r="D546" s="453"/>
      <c r="E546" s="274"/>
      <c r="F546" s="275"/>
      <c r="G546" s="454"/>
      <c r="H546" s="276" t="e">
        <f>E546-$G$40</f>
        <v>#DIV/0!</v>
      </c>
      <c r="I546" s="455"/>
      <c r="J546" s="457"/>
    </row>
    <row r="547" spans="4:10" ht="15">
      <c r="D547" s="453">
        <f>B187</f>
        <v>181</v>
      </c>
      <c r="E547" s="274"/>
      <c r="F547" s="275"/>
      <c r="G547" s="454" t="e">
        <f>AVERAGE(E547:E549)</f>
        <v>#DIV/0!</v>
      </c>
      <c r="H547" s="276" t="e">
        <f>E547-$G$43</f>
        <v>#DIV/0!</v>
      </c>
      <c r="I547" s="455" t="e">
        <f>(G547-'Library - Standard Curve'!$C$43)/'Library - Standard Curve'!$C$41</f>
        <v>#DIV/0!</v>
      </c>
      <c r="J547" s="456" t="e">
        <f>10^I547</f>
        <v>#DIV/0!</v>
      </c>
    </row>
    <row r="548" spans="4:10" ht="15">
      <c r="D548" s="453"/>
      <c r="E548" s="274"/>
      <c r="F548" s="275"/>
      <c r="G548" s="454"/>
      <c r="H548" s="276" t="e">
        <f>E548-$G$43</f>
        <v>#DIV/0!</v>
      </c>
      <c r="I548" s="455"/>
      <c r="J548" s="457"/>
    </row>
    <row r="549" spans="4:10" ht="15">
      <c r="D549" s="453"/>
      <c r="E549" s="274"/>
      <c r="F549" s="275"/>
      <c r="G549" s="454"/>
      <c r="H549" s="276" t="e">
        <f>E549-$G$43</f>
        <v>#DIV/0!</v>
      </c>
      <c r="I549" s="455"/>
      <c r="J549" s="457"/>
    </row>
    <row r="550" spans="4:10" ht="15">
      <c r="D550" s="463">
        <f>B188</f>
        <v>182</v>
      </c>
      <c r="E550" s="274"/>
      <c r="F550" s="275"/>
      <c r="G550" s="454" t="e">
        <f>AVERAGE(E550:E552)</f>
        <v>#DIV/0!</v>
      </c>
      <c r="H550" s="276" t="e">
        <f>E550-$G$46</f>
        <v>#DIV/0!</v>
      </c>
      <c r="I550" s="455" t="e">
        <f>(G550-'Library - Standard Curve'!$C$43)/'Library - Standard Curve'!$C$41</f>
        <v>#DIV/0!</v>
      </c>
      <c r="J550" s="456" t="e">
        <f>10^I550</f>
        <v>#DIV/0!</v>
      </c>
    </row>
    <row r="551" spans="4:10" ht="15">
      <c r="D551" s="453"/>
      <c r="E551" s="274"/>
      <c r="F551" s="275"/>
      <c r="G551" s="454"/>
      <c r="H551" s="276" t="e">
        <f>E551-$G$46</f>
        <v>#DIV/0!</v>
      </c>
      <c r="I551" s="455"/>
      <c r="J551" s="457"/>
    </row>
    <row r="552" spans="4:10" ht="15">
      <c r="D552" s="453"/>
      <c r="E552" s="274"/>
      <c r="F552" s="275"/>
      <c r="G552" s="454"/>
      <c r="H552" s="276" t="e">
        <f>E552-$G$46</f>
        <v>#DIV/0!</v>
      </c>
      <c r="I552" s="455"/>
      <c r="J552" s="457"/>
    </row>
    <row r="553" spans="4:10" ht="15">
      <c r="D553" s="453">
        <f>B189</f>
        <v>183</v>
      </c>
      <c r="E553" s="274"/>
      <c r="F553" s="19"/>
      <c r="G553" s="464" t="e">
        <f>AVERAGE(E553:E555)</f>
        <v>#DIV/0!</v>
      </c>
      <c r="H553" s="276" t="e">
        <f>E553-$G$49</f>
        <v>#DIV/0!</v>
      </c>
      <c r="I553" s="455" t="e">
        <f>(G553-'Library - Standard Curve'!$C$43)/'Library - Standard Curve'!$C$41</f>
        <v>#DIV/0!</v>
      </c>
      <c r="J553" s="456" t="e">
        <f>10^I553</f>
        <v>#DIV/0!</v>
      </c>
    </row>
    <row r="554" spans="4:10" ht="15">
      <c r="D554" s="453"/>
      <c r="E554" s="274"/>
      <c r="F554" s="275"/>
      <c r="G554" s="464"/>
      <c r="H554" s="276" t="e">
        <f>E554-$G$49</f>
        <v>#DIV/0!</v>
      </c>
      <c r="I554" s="455"/>
      <c r="J554" s="457"/>
    </row>
    <row r="555" spans="4:10" ht="15">
      <c r="D555" s="453"/>
      <c r="E555" s="274"/>
      <c r="F555" s="275"/>
      <c r="G555" s="464"/>
      <c r="H555" s="276" t="e">
        <f>E555-$G$49</f>
        <v>#DIV/0!</v>
      </c>
      <c r="I555" s="455"/>
      <c r="J555" s="457"/>
    </row>
    <row r="556" spans="4:10" ht="15">
      <c r="D556" s="463">
        <f>B190</f>
        <v>184</v>
      </c>
      <c r="E556" s="274"/>
      <c r="F556" s="275"/>
      <c r="G556" s="454" t="e">
        <f>AVERAGE(E556:E558)</f>
        <v>#DIV/0!</v>
      </c>
      <c r="H556" s="276" t="e">
        <f>E556-$G$52</f>
        <v>#DIV/0!</v>
      </c>
      <c r="I556" s="455" t="e">
        <f>(G556-'Library - Standard Curve'!$C$43)/'Library - Standard Curve'!$C$41</f>
        <v>#DIV/0!</v>
      </c>
      <c r="J556" s="456" t="e">
        <f>10^I556</f>
        <v>#DIV/0!</v>
      </c>
    </row>
    <row r="557" spans="4:10" ht="15">
      <c r="D557" s="453"/>
      <c r="E557" s="274"/>
      <c r="F557" s="275"/>
      <c r="G557" s="454"/>
      <c r="H557" s="276" t="e">
        <f>E557-$G$52</f>
        <v>#DIV/0!</v>
      </c>
      <c r="I557" s="455"/>
      <c r="J557" s="457"/>
    </row>
    <row r="558" spans="4:10" ht="15">
      <c r="D558" s="453"/>
      <c r="E558" s="274"/>
      <c r="F558" s="275"/>
      <c r="G558" s="454"/>
      <c r="H558" s="276" t="e">
        <f>E558-$G$52</f>
        <v>#DIV/0!</v>
      </c>
      <c r="I558" s="455"/>
      <c r="J558" s="457"/>
    </row>
    <row r="559" spans="4:10" ht="15">
      <c r="D559" s="453">
        <f>B191</f>
        <v>185</v>
      </c>
      <c r="E559" s="274"/>
      <c r="F559" s="19"/>
      <c r="G559" s="464" t="e">
        <f>AVERAGE(E559:E561)</f>
        <v>#DIV/0!</v>
      </c>
      <c r="H559" s="276" t="e">
        <f>E559-$G$55</f>
        <v>#DIV/0!</v>
      </c>
      <c r="I559" s="455" t="e">
        <f>(G559-'Library - Standard Curve'!$C$43)/'Library - Standard Curve'!$C$41</f>
        <v>#DIV/0!</v>
      </c>
      <c r="J559" s="456" t="e">
        <f>10^I559</f>
        <v>#DIV/0!</v>
      </c>
    </row>
    <row r="560" spans="4:10" ht="15">
      <c r="D560" s="453"/>
      <c r="E560" s="274"/>
      <c r="F560" s="275"/>
      <c r="G560" s="464"/>
      <c r="H560" s="276" t="e">
        <f>E560-$G$55</f>
        <v>#DIV/0!</v>
      </c>
      <c r="I560" s="455"/>
      <c r="J560" s="457"/>
    </row>
    <row r="561" spans="4:10" ht="15">
      <c r="D561" s="453"/>
      <c r="E561" s="274"/>
      <c r="F561" s="275"/>
      <c r="G561" s="464"/>
      <c r="H561" s="276" t="e">
        <f>E561-$G$55</f>
        <v>#DIV/0!</v>
      </c>
      <c r="I561" s="455"/>
      <c r="J561" s="457"/>
    </row>
    <row r="562" spans="4:10" ht="15">
      <c r="D562" s="453">
        <f>B192</f>
        <v>186</v>
      </c>
      <c r="E562" s="274"/>
      <c r="F562" s="275"/>
      <c r="G562" s="454" t="e">
        <f>AVERAGE(E562:E564)</f>
        <v>#DIV/0!</v>
      </c>
      <c r="H562" s="276" t="e">
        <f>E562-$G$58</f>
        <v>#DIV/0!</v>
      </c>
      <c r="I562" s="455" t="e">
        <f>(G562-'Library - Standard Curve'!$C$43)/'Library - Standard Curve'!$C$41</f>
        <v>#DIV/0!</v>
      </c>
      <c r="J562" s="456" t="e">
        <f>10^I562</f>
        <v>#DIV/0!</v>
      </c>
    </row>
    <row r="563" spans="4:10" ht="15">
      <c r="D563" s="453"/>
      <c r="E563" s="274"/>
      <c r="F563" s="275"/>
      <c r="G563" s="454"/>
      <c r="H563" s="276" t="e">
        <f>E563-$G$58</f>
        <v>#DIV/0!</v>
      </c>
      <c r="I563" s="455"/>
      <c r="J563" s="457"/>
    </row>
    <row r="564" spans="4:10" ht="15">
      <c r="D564" s="453"/>
      <c r="E564" s="274"/>
      <c r="F564" s="275"/>
      <c r="G564" s="454"/>
      <c r="H564" s="276" t="e">
        <f>E564-$G$58</f>
        <v>#DIV/0!</v>
      </c>
      <c r="I564" s="455"/>
      <c r="J564" s="457"/>
    </row>
    <row r="565" spans="4:10" ht="15">
      <c r="D565" s="463">
        <f>B193</f>
        <v>187</v>
      </c>
      <c r="E565" s="274"/>
      <c r="F565" s="19"/>
      <c r="G565" s="464" t="e">
        <f>AVERAGE(E565:E567)</f>
        <v>#DIV/0!</v>
      </c>
      <c r="H565" s="276" t="e">
        <f>E565-$G$61</f>
        <v>#DIV/0!</v>
      </c>
      <c r="I565" s="455" t="e">
        <f>(G565-'Library - Standard Curve'!$C$43)/'Library - Standard Curve'!$C$41</f>
        <v>#DIV/0!</v>
      </c>
      <c r="J565" s="456" t="e">
        <f>10^I565</f>
        <v>#DIV/0!</v>
      </c>
    </row>
    <row r="566" spans="4:10" ht="15">
      <c r="D566" s="453"/>
      <c r="E566" s="274"/>
      <c r="F566" s="275"/>
      <c r="G566" s="464"/>
      <c r="H566" s="276" t="e">
        <f>E566-$G$61</f>
        <v>#DIV/0!</v>
      </c>
      <c r="I566" s="455"/>
      <c r="J566" s="457"/>
    </row>
    <row r="567" spans="4:10" ht="15">
      <c r="D567" s="453"/>
      <c r="E567" s="274"/>
      <c r="F567" s="275"/>
      <c r="G567" s="464"/>
      <c r="H567" s="276" t="e">
        <f>E567-$G$61</f>
        <v>#DIV/0!</v>
      </c>
      <c r="I567" s="455"/>
      <c r="J567" s="457"/>
    </row>
    <row r="568" spans="4:10" ht="15">
      <c r="D568" s="453">
        <f>B194</f>
        <v>188</v>
      </c>
      <c r="E568" s="274"/>
      <c r="F568" s="275"/>
      <c r="G568" s="454" t="e">
        <f>AVERAGE(E568:E570)</f>
        <v>#DIV/0!</v>
      </c>
      <c r="H568" s="276" t="e">
        <f>E568-$G$64</f>
        <v>#DIV/0!</v>
      </c>
      <c r="I568" s="455" t="e">
        <f>(G568-'Library - Standard Curve'!$C$43)/'Library - Standard Curve'!$C$41</f>
        <v>#DIV/0!</v>
      </c>
      <c r="J568" s="456" t="e">
        <f>10^I568</f>
        <v>#DIV/0!</v>
      </c>
    </row>
    <row r="569" spans="4:10" ht="15">
      <c r="D569" s="453"/>
      <c r="E569" s="274"/>
      <c r="F569" s="275"/>
      <c r="G569" s="454"/>
      <c r="H569" s="276" t="e">
        <f>E569-$G$64</f>
        <v>#DIV/0!</v>
      </c>
      <c r="I569" s="455"/>
      <c r="J569" s="457"/>
    </row>
    <row r="570" spans="4:10" ht="15">
      <c r="D570" s="453"/>
      <c r="E570" s="274"/>
      <c r="F570" s="275"/>
      <c r="G570" s="454"/>
      <c r="H570" s="276" t="e">
        <f>E570-$G$64</f>
        <v>#DIV/0!</v>
      </c>
      <c r="I570" s="455"/>
      <c r="J570" s="457"/>
    </row>
    <row r="571" spans="4:10" ht="15">
      <c r="D571" s="453">
        <f>B195</f>
        <v>189</v>
      </c>
      <c r="E571" s="274"/>
      <c r="F571" s="275"/>
      <c r="G571" s="454" t="e">
        <f>AVERAGE(E571:E573)</f>
        <v>#DIV/0!</v>
      </c>
      <c r="H571" s="276" t="e">
        <f>E571-$G$67</f>
        <v>#DIV/0!</v>
      </c>
      <c r="I571" s="455" t="e">
        <f>(G571-'Library - Standard Curve'!$C$43)/'Library - Standard Curve'!$C$41</f>
        <v>#DIV/0!</v>
      </c>
      <c r="J571" s="456" t="e">
        <f>10^I571</f>
        <v>#DIV/0!</v>
      </c>
    </row>
    <row r="572" spans="4:10" ht="15">
      <c r="D572" s="453"/>
      <c r="E572" s="274"/>
      <c r="F572" s="275"/>
      <c r="G572" s="454"/>
      <c r="H572" s="276" t="e">
        <f>E572-$G$67</f>
        <v>#DIV/0!</v>
      </c>
      <c r="I572" s="455"/>
      <c r="J572" s="457"/>
    </row>
    <row r="573" spans="4:10" ht="15">
      <c r="D573" s="453"/>
      <c r="E573" s="274"/>
      <c r="F573" s="275"/>
      <c r="G573" s="454"/>
      <c r="H573" s="276" t="e">
        <f>E573-$G$67</f>
        <v>#DIV/0!</v>
      </c>
      <c r="I573" s="455"/>
      <c r="J573" s="457"/>
    </row>
    <row r="574" spans="4:10" ht="15">
      <c r="D574" s="463">
        <f>B196</f>
        <v>190</v>
      </c>
      <c r="E574" s="274"/>
      <c r="F574" s="275"/>
      <c r="G574" s="454" t="e">
        <f>AVERAGE(E574:E576)</f>
        <v>#DIV/0!</v>
      </c>
      <c r="H574" s="276" t="e">
        <f>E574-$G$70</f>
        <v>#DIV/0!</v>
      </c>
      <c r="I574" s="455" t="e">
        <f>(G574-'Library - Standard Curve'!$C$43)/'Library - Standard Curve'!$C$41</f>
        <v>#DIV/0!</v>
      </c>
      <c r="J574" s="456" t="e">
        <f>10^I574</f>
        <v>#DIV/0!</v>
      </c>
    </row>
    <row r="575" spans="4:10" ht="15">
      <c r="D575" s="453"/>
      <c r="E575" s="274"/>
      <c r="F575" s="275"/>
      <c r="G575" s="454"/>
      <c r="H575" s="276" t="e">
        <f>E575-$G$70</f>
        <v>#DIV/0!</v>
      </c>
      <c r="I575" s="455"/>
      <c r="J575" s="457"/>
    </row>
    <row r="576" spans="4:10" ht="15">
      <c r="D576" s="453"/>
      <c r="E576" s="274"/>
      <c r="F576" s="275"/>
      <c r="G576" s="454"/>
      <c r="H576" s="276" t="e">
        <f>E576-$G$70</f>
        <v>#DIV/0!</v>
      </c>
      <c r="I576" s="455"/>
      <c r="J576" s="457"/>
    </row>
    <row r="577" spans="4:10" ht="15">
      <c r="D577" s="463">
        <f>B197</f>
        <v>191</v>
      </c>
      <c r="E577" s="274"/>
      <c r="F577" s="275"/>
      <c r="G577" s="454" t="e">
        <f>AVERAGE(E577:E579)</f>
        <v>#DIV/0!</v>
      </c>
      <c r="H577" s="276" t="e">
        <f>E577-$G$73</f>
        <v>#DIV/0!</v>
      </c>
      <c r="I577" s="455" t="e">
        <f>(G577-'Library - Standard Curve'!$C$43)/'Library - Standard Curve'!$C$41</f>
        <v>#DIV/0!</v>
      </c>
      <c r="J577" s="456" t="e">
        <f>10^I577</f>
        <v>#DIV/0!</v>
      </c>
    </row>
    <row r="578" spans="4:10" ht="15">
      <c r="D578" s="453"/>
      <c r="E578" s="274"/>
      <c r="F578" s="275"/>
      <c r="G578" s="454"/>
      <c r="H578" s="276" t="e">
        <f>E578-$G$73</f>
        <v>#DIV/0!</v>
      </c>
      <c r="I578" s="455"/>
      <c r="J578" s="457"/>
    </row>
    <row r="579" spans="4:10" ht="15">
      <c r="D579" s="453"/>
      <c r="E579" s="274"/>
      <c r="F579" s="275"/>
      <c r="G579" s="454"/>
      <c r="H579" s="276" t="e">
        <f>E579-$G$73</f>
        <v>#DIV/0!</v>
      </c>
      <c r="I579" s="455"/>
      <c r="J579" s="457"/>
    </row>
    <row r="580" spans="4:10" ht="15">
      <c r="D580" s="453">
        <f>B198</f>
        <v>192</v>
      </c>
      <c r="E580" s="274"/>
      <c r="F580" s="275"/>
      <c r="G580" s="454" t="e">
        <f>AVERAGE(E580:E582)</f>
        <v>#DIV/0!</v>
      </c>
      <c r="H580" s="276" t="e">
        <f>E580-$G$76</f>
        <v>#DIV/0!</v>
      </c>
      <c r="I580" s="455" t="e">
        <f>(G580-'Library - Standard Curve'!$C$43)/'Library - Standard Curve'!$C$41</f>
        <v>#DIV/0!</v>
      </c>
      <c r="J580" s="456" t="e">
        <f>10^I580</f>
        <v>#DIV/0!</v>
      </c>
    </row>
    <row r="581" spans="4:10" ht="15">
      <c r="D581" s="453"/>
      <c r="E581" s="274"/>
      <c r="F581" s="275"/>
      <c r="G581" s="454"/>
      <c r="H581" s="276" t="e">
        <f>E581-$G$76</f>
        <v>#DIV/0!</v>
      </c>
      <c r="I581" s="455"/>
      <c r="J581" s="457"/>
    </row>
    <row r="582" spans="4:10" ht="15.75" thickBot="1">
      <c r="D582" s="468"/>
      <c r="E582" s="284"/>
      <c r="F582" s="285"/>
      <c r="G582" s="469"/>
      <c r="H582" s="286" t="e">
        <f>E582-$G$76</f>
        <v>#DIV/0!</v>
      </c>
      <c r="I582" s="470"/>
      <c r="J582" s="471"/>
    </row>
  </sheetData>
  <sheetProtection algorithmName="SHA-512" hashValue="4LJrz8oKjOEdYKIp4DkmXqNkJRJtWG3no+D0KzmC2ww6NmFrIr5yxkIWtGMsdVyR+kSOX9vBiTeP16pI812GAg==" saltValue="CebAVeYqtnIQsF9RMSRQMw==" spinCount="100000" sheet="1" objects="1" scenarios="1" formatColumns="0" formatRows="0" selectLockedCells="1"/>
  <mergeCells count="768">
    <mergeCell ref="D577:D579"/>
    <mergeCell ref="G577:G579"/>
    <mergeCell ref="I577:I579"/>
    <mergeCell ref="J577:J579"/>
    <mergeCell ref="D580:D582"/>
    <mergeCell ref="G580:G582"/>
    <mergeCell ref="I580:I582"/>
    <mergeCell ref="J580:J582"/>
    <mergeCell ref="D571:D573"/>
    <mergeCell ref="G571:G573"/>
    <mergeCell ref="I571:I573"/>
    <mergeCell ref="J571:J573"/>
    <mergeCell ref="D574:D576"/>
    <mergeCell ref="G574:G576"/>
    <mergeCell ref="I574:I576"/>
    <mergeCell ref="J574:J576"/>
    <mergeCell ref="D565:D567"/>
    <mergeCell ref="G565:G567"/>
    <mergeCell ref="I565:I567"/>
    <mergeCell ref="J565:J567"/>
    <mergeCell ref="D568:D570"/>
    <mergeCell ref="G568:G570"/>
    <mergeCell ref="I568:I570"/>
    <mergeCell ref="J568:J570"/>
    <mergeCell ref="D559:D561"/>
    <mergeCell ref="G559:G561"/>
    <mergeCell ref="I559:I561"/>
    <mergeCell ref="J559:J561"/>
    <mergeCell ref="D562:D564"/>
    <mergeCell ref="G562:G564"/>
    <mergeCell ref="I562:I564"/>
    <mergeCell ref="J562:J564"/>
    <mergeCell ref="D553:D555"/>
    <mergeCell ref="G553:G555"/>
    <mergeCell ref="I553:I555"/>
    <mergeCell ref="J553:J555"/>
    <mergeCell ref="D556:D558"/>
    <mergeCell ref="G556:G558"/>
    <mergeCell ref="I556:I558"/>
    <mergeCell ref="J556:J558"/>
    <mergeCell ref="D547:D549"/>
    <mergeCell ref="G547:G549"/>
    <mergeCell ref="I547:I549"/>
    <mergeCell ref="J547:J549"/>
    <mergeCell ref="D550:D552"/>
    <mergeCell ref="G550:G552"/>
    <mergeCell ref="I550:I552"/>
    <mergeCell ref="J550:J552"/>
    <mergeCell ref="D541:D543"/>
    <mergeCell ref="G541:G543"/>
    <mergeCell ref="I541:I543"/>
    <mergeCell ref="J541:J543"/>
    <mergeCell ref="D544:D546"/>
    <mergeCell ref="G544:G546"/>
    <mergeCell ref="I544:I546"/>
    <mergeCell ref="J544:J546"/>
    <mergeCell ref="D535:D537"/>
    <mergeCell ref="G535:G537"/>
    <mergeCell ref="I535:I537"/>
    <mergeCell ref="J535:J537"/>
    <mergeCell ref="D538:D540"/>
    <mergeCell ref="G538:G540"/>
    <mergeCell ref="I538:I540"/>
    <mergeCell ref="J538:J540"/>
    <mergeCell ref="D529:D531"/>
    <mergeCell ref="G529:G531"/>
    <mergeCell ref="I529:I531"/>
    <mergeCell ref="J529:J531"/>
    <mergeCell ref="D532:D534"/>
    <mergeCell ref="G532:G534"/>
    <mergeCell ref="I532:I534"/>
    <mergeCell ref="J532:J534"/>
    <mergeCell ref="D523:D525"/>
    <mergeCell ref="G523:G525"/>
    <mergeCell ref="I523:I525"/>
    <mergeCell ref="J523:J525"/>
    <mergeCell ref="D526:D528"/>
    <mergeCell ref="G526:G528"/>
    <mergeCell ref="I526:I528"/>
    <mergeCell ref="J526:J528"/>
    <mergeCell ref="D517:D519"/>
    <mergeCell ref="G517:G519"/>
    <mergeCell ref="I517:I519"/>
    <mergeCell ref="J517:J519"/>
    <mergeCell ref="D520:D522"/>
    <mergeCell ref="G520:G522"/>
    <mergeCell ref="I520:I522"/>
    <mergeCell ref="J520:J522"/>
    <mergeCell ref="D511:D513"/>
    <mergeCell ref="G511:G513"/>
    <mergeCell ref="I511:I513"/>
    <mergeCell ref="J511:J513"/>
    <mergeCell ref="D514:D516"/>
    <mergeCell ref="G514:G516"/>
    <mergeCell ref="I514:I516"/>
    <mergeCell ref="J514:J516"/>
    <mergeCell ref="D505:D507"/>
    <mergeCell ref="G505:G507"/>
    <mergeCell ref="I505:I507"/>
    <mergeCell ref="J505:J507"/>
    <mergeCell ref="D508:D510"/>
    <mergeCell ref="G508:G510"/>
    <mergeCell ref="I508:I510"/>
    <mergeCell ref="J508:J510"/>
    <mergeCell ref="D499:D501"/>
    <mergeCell ref="G499:G501"/>
    <mergeCell ref="I499:I501"/>
    <mergeCell ref="J499:J501"/>
    <mergeCell ref="D502:D504"/>
    <mergeCell ref="G502:G504"/>
    <mergeCell ref="I502:I504"/>
    <mergeCell ref="J502:J504"/>
    <mergeCell ref="D493:D495"/>
    <mergeCell ref="G493:G495"/>
    <mergeCell ref="I493:I495"/>
    <mergeCell ref="J493:J495"/>
    <mergeCell ref="D496:D498"/>
    <mergeCell ref="G496:G498"/>
    <mergeCell ref="I496:I498"/>
    <mergeCell ref="J496:J498"/>
    <mergeCell ref="D487:D489"/>
    <mergeCell ref="G487:G489"/>
    <mergeCell ref="I487:I489"/>
    <mergeCell ref="J487:J489"/>
    <mergeCell ref="D490:D492"/>
    <mergeCell ref="G490:G492"/>
    <mergeCell ref="I490:I492"/>
    <mergeCell ref="J490:J492"/>
    <mergeCell ref="D481:D483"/>
    <mergeCell ref="G481:G483"/>
    <mergeCell ref="I481:I483"/>
    <mergeCell ref="J481:J483"/>
    <mergeCell ref="D484:D486"/>
    <mergeCell ref="G484:G486"/>
    <mergeCell ref="I484:I486"/>
    <mergeCell ref="J484:J486"/>
    <mergeCell ref="D475:D477"/>
    <mergeCell ref="G475:G477"/>
    <mergeCell ref="I475:I477"/>
    <mergeCell ref="J475:J477"/>
    <mergeCell ref="D478:D480"/>
    <mergeCell ref="G478:G480"/>
    <mergeCell ref="I478:I480"/>
    <mergeCell ref="J478:J480"/>
    <mergeCell ref="D469:D471"/>
    <mergeCell ref="G469:G471"/>
    <mergeCell ref="I469:I471"/>
    <mergeCell ref="J469:J471"/>
    <mergeCell ref="D472:D474"/>
    <mergeCell ref="G472:G474"/>
    <mergeCell ref="I472:I474"/>
    <mergeCell ref="J472:J474"/>
    <mergeCell ref="D463:D465"/>
    <mergeCell ref="G463:G465"/>
    <mergeCell ref="I463:I465"/>
    <mergeCell ref="J463:J465"/>
    <mergeCell ref="D466:D468"/>
    <mergeCell ref="G466:G468"/>
    <mergeCell ref="I466:I468"/>
    <mergeCell ref="J466:J468"/>
    <mergeCell ref="D457:D459"/>
    <mergeCell ref="G457:G459"/>
    <mergeCell ref="I457:I459"/>
    <mergeCell ref="J457:J459"/>
    <mergeCell ref="D460:D462"/>
    <mergeCell ref="G460:G462"/>
    <mergeCell ref="I460:I462"/>
    <mergeCell ref="J460:J462"/>
    <mergeCell ref="D451:D453"/>
    <mergeCell ref="G451:G453"/>
    <mergeCell ref="I451:I453"/>
    <mergeCell ref="J451:J453"/>
    <mergeCell ref="D454:D456"/>
    <mergeCell ref="G454:G456"/>
    <mergeCell ref="I454:I456"/>
    <mergeCell ref="J454:J456"/>
    <mergeCell ref="D445:D447"/>
    <mergeCell ref="G445:G447"/>
    <mergeCell ref="I445:I447"/>
    <mergeCell ref="J445:J447"/>
    <mergeCell ref="D448:D450"/>
    <mergeCell ref="G448:G450"/>
    <mergeCell ref="I448:I450"/>
    <mergeCell ref="J448:J450"/>
    <mergeCell ref="D439:D441"/>
    <mergeCell ref="G439:G441"/>
    <mergeCell ref="I439:I441"/>
    <mergeCell ref="J439:J441"/>
    <mergeCell ref="D442:D444"/>
    <mergeCell ref="G442:G444"/>
    <mergeCell ref="I442:I444"/>
    <mergeCell ref="J442:J444"/>
    <mergeCell ref="D433:D435"/>
    <mergeCell ref="G433:G435"/>
    <mergeCell ref="I433:I435"/>
    <mergeCell ref="J433:J435"/>
    <mergeCell ref="D436:D438"/>
    <mergeCell ref="G436:G438"/>
    <mergeCell ref="I436:I438"/>
    <mergeCell ref="J436:J438"/>
    <mergeCell ref="D427:D429"/>
    <mergeCell ref="G427:G429"/>
    <mergeCell ref="I427:I429"/>
    <mergeCell ref="J427:J429"/>
    <mergeCell ref="D430:D432"/>
    <mergeCell ref="G430:G432"/>
    <mergeCell ref="I430:I432"/>
    <mergeCell ref="J430:J432"/>
    <mergeCell ref="D421:D423"/>
    <mergeCell ref="G421:G423"/>
    <mergeCell ref="I421:I423"/>
    <mergeCell ref="J421:J423"/>
    <mergeCell ref="D424:D426"/>
    <mergeCell ref="G424:G426"/>
    <mergeCell ref="I424:I426"/>
    <mergeCell ref="J424:J426"/>
    <mergeCell ref="D415:D417"/>
    <mergeCell ref="G415:G417"/>
    <mergeCell ref="I415:I417"/>
    <mergeCell ref="J415:J417"/>
    <mergeCell ref="D418:D420"/>
    <mergeCell ref="G418:G420"/>
    <mergeCell ref="I418:I420"/>
    <mergeCell ref="J418:J420"/>
    <mergeCell ref="D409:D411"/>
    <mergeCell ref="G409:G411"/>
    <mergeCell ref="I409:I411"/>
    <mergeCell ref="J409:J411"/>
    <mergeCell ref="D412:D414"/>
    <mergeCell ref="G412:G414"/>
    <mergeCell ref="I412:I414"/>
    <mergeCell ref="J412:J414"/>
    <mergeCell ref="D403:D405"/>
    <mergeCell ref="G403:G405"/>
    <mergeCell ref="I403:I405"/>
    <mergeCell ref="J403:J405"/>
    <mergeCell ref="D406:D408"/>
    <mergeCell ref="G406:G408"/>
    <mergeCell ref="I406:I408"/>
    <mergeCell ref="J406:J408"/>
    <mergeCell ref="D397:D399"/>
    <mergeCell ref="G397:G399"/>
    <mergeCell ref="I397:I399"/>
    <mergeCell ref="J397:J399"/>
    <mergeCell ref="D400:D402"/>
    <mergeCell ref="G400:G402"/>
    <mergeCell ref="I400:I402"/>
    <mergeCell ref="J400:J402"/>
    <mergeCell ref="D391:D393"/>
    <mergeCell ref="G391:G393"/>
    <mergeCell ref="I391:I393"/>
    <mergeCell ref="J391:J393"/>
    <mergeCell ref="D394:D396"/>
    <mergeCell ref="G394:G396"/>
    <mergeCell ref="I394:I396"/>
    <mergeCell ref="J394:J396"/>
    <mergeCell ref="D385:D387"/>
    <mergeCell ref="G385:G387"/>
    <mergeCell ref="I385:I387"/>
    <mergeCell ref="J385:J387"/>
    <mergeCell ref="D388:D390"/>
    <mergeCell ref="G388:G390"/>
    <mergeCell ref="I388:I390"/>
    <mergeCell ref="J388:J390"/>
    <mergeCell ref="D379:D381"/>
    <mergeCell ref="G379:G381"/>
    <mergeCell ref="I379:I381"/>
    <mergeCell ref="J379:J381"/>
    <mergeCell ref="D382:D384"/>
    <mergeCell ref="G382:G384"/>
    <mergeCell ref="I382:I384"/>
    <mergeCell ref="J382:J384"/>
    <mergeCell ref="D373:D375"/>
    <mergeCell ref="G373:G375"/>
    <mergeCell ref="I373:I375"/>
    <mergeCell ref="J373:J375"/>
    <mergeCell ref="D376:D378"/>
    <mergeCell ref="G376:G378"/>
    <mergeCell ref="I376:I378"/>
    <mergeCell ref="J376:J378"/>
    <mergeCell ref="D367:D369"/>
    <mergeCell ref="G367:G369"/>
    <mergeCell ref="I367:I369"/>
    <mergeCell ref="J367:J369"/>
    <mergeCell ref="D370:D372"/>
    <mergeCell ref="G370:G372"/>
    <mergeCell ref="I370:I372"/>
    <mergeCell ref="J370:J372"/>
    <mergeCell ref="D361:D363"/>
    <mergeCell ref="G361:G363"/>
    <mergeCell ref="I361:I363"/>
    <mergeCell ref="J361:J363"/>
    <mergeCell ref="D364:D366"/>
    <mergeCell ref="G364:G366"/>
    <mergeCell ref="I364:I366"/>
    <mergeCell ref="J364:J366"/>
    <mergeCell ref="D355:D357"/>
    <mergeCell ref="G355:G357"/>
    <mergeCell ref="I355:I357"/>
    <mergeCell ref="J355:J357"/>
    <mergeCell ref="D358:D360"/>
    <mergeCell ref="G358:G360"/>
    <mergeCell ref="I358:I360"/>
    <mergeCell ref="J358:J360"/>
    <mergeCell ref="D349:D351"/>
    <mergeCell ref="G349:G351"/>
    <mergeCell ref="I349:I351"/>
    <mergeCell ref="J349:J351"/>
    <mergeCell ref="D352:D354"/>
    <mergeCell ref="G352:G354"/>
    <mergeCell ref="I352:I354"/>
    <mergeCell ref="J352:J354"/>
    <mergeCell ref="D343:D345"/>
    <mergeCell ref="G343:G345"/>
    <mergeCell ref="I343:I345"/>
    <mergeCell ref="J343:J345"/>
    <mergeCell ref="D346:D348"/>
    <mergeCell ref="G346:G348"/>
    <mergeCell ref="I346:I348"/>
    <mergeCell ref="J346:J348"/>
    <mergeCell ref="D337:D339"/>
    <mergeCell ref="G337:G339"/>
    <mergeCell ref="I337:I339"/>
    <mergeCell ref="J337:J339"/>
    <mergeCell ref="D340:D342"/>
    <mergeCell ref="G340:G342"/>
    <mergeCell ref="I340:I342"/>
    <mergeCell ref="J340:J342"/>
    <mergeCell ref="D331:D333"/>
    <mergeCell ref="G331:G333"/>
    <mergeCell ref="I331:I333"/>
    <mergeCell ref="J331:J333"/>
    <mergeCell ref="D334:D336"/>
    <mergeCell ref="G334:G336"/>
    <mergeCell ref="I334:I336"/>
    <mergeCell ref="J334:J336"/>
    <mergeCell ref="D325:D327"/>
    <mergeCell ref="G325:G327"/>
    <mergeCell ref="I325:I327"/>
    <mergeCell ref="J325:J327"/>
    <mergeCell ref="D328:D330"/>
    <mergeCell ref="G328:G330"/>
    <mergeCell ref="I328:I330"/>
    <mergeCell ref="J328:J330"/>
    <mergeCell ref="D319:D321"/>
    <mergeCell ref="G319:G321"/>
    <mergeCell ref="I319:I321"/>
    <mergeCell ref="J319:J321"/>
    <mergeCell ref="D322:D324"/>
    <mergeCell ref="G322:G324"/>
    <mergeCell ref="I322:I324"/>
    <mergeCell ref="J322:J324"/>
    <mergeCell ref="D313:D315"/>
    <mergeCell ref="G313:G315"/>
    <mergeCell ref="I313:I315"/>
    <mergeCell ref="J313:J315"/>
    <mergeCell ref="D316:D318"/>
    <mergeCell ref="G316:G318"/>
    <mergeCell ref="I316:I318"/>
    <mergeCell ref="J316:J318"/>
    <mergeCell ref="D307:D309"/>
    <mergeCell ref="G307:G309"/>
    <mergeCell ref="I307:I309"/>
    <mergeCell ref="J307:J309"/>
    <mergeCell ref="D310:D312"/>
    <mergeCell ref="G310:G312"/>
    <mergeCell ref="I310:I312"/>
    <mergeCell ref="J310:J312"/>
    <mergeCell ref="D301:D303"/>
    <mergeCell ref="G301:G303"/>
    <mergeCell ref="I301:I303"/>
    <mergeCell ref="J301:J303"/>
    <mergeCell ref="D304:D306"/>
    <mergeCell ref="G304:G306"/>
    <mergeCell ref="I304:I306"/>
    <mergeCell ref="J304:J306"/>
    <mergeCell ref="D295:D297"/>
    <mergeCell ref="G295:G297"/>
    <mergeCell ref="I295:I297"/>
    <mergeCell ref="J295:J297"/>
    <mergeCell ref="D298:D300"/>
    <mergeCell ref="G298:G300"/>
    <mergeCell ref="I298:I300"/>
    <mergeCell ref="J298:J300"/>
    <mergeCell ref="D289:D291"/>
    <mergeCell ref="G289:G291"/>
    <mergeCell ref="I289:I291"/>
    <mergeCell ref="J289:J291"/>
    <mergeCell ref="D292:D294"/>
    <mergeCell ref="G292:G294"/>
    <mergeCell ref="I292:I294"/>
    <mergeCell ref="J292:J294"/>
    <mergeCell ref="D283:D285"/>
    <mergeCell ref="G283:G285"/>
    <mergeCell ref="I283:I285"/>
    <mergeCell ref="J283:J285"/>
    <mergeCell ref="D286:D288"/>
    <mergeCell ref="G286:G288"/>
    <mergeCell ref="I286:I288"/>
    <mergeCell ref="J286:J288"/>
    <mergeCell ref="D277:D279"/>
    <mergeCell ref="G277:G279"/>
    <mergeCell ref="I277:I279"/>
    <mergeCell ref="J277:J279"/>
    <mergeCell ref="D280:D282"/>
    <mergeCell ref="G280:G282"/>
    <mergeCell ref="I280:I282"/>
    <mergeCell ref="J280:J282"/>
    <mergeCell ref="D271:D273"/>
    <mergeCell ref="G271:G273"/>
    <mergeCell ref="I271:I273"/>
    <mergeCell ref="J271:J273"/>
    <mergeCell ref="D274:D276"/>
    <mergeCell ref="G274:G276"/>
    <mergeCell ref="I274:I276"/>
    <mergeCell ref="J274:J276"/>
    <mergeCell ref="D265:D267"/>
    <mergeCell ref="G265:G267"/>
    <mergeCell ref="I265:I267"/>
    <mergeCell ref="J265:J267"/>
    <mergeCell ref="D268:D270"/>
    <mergeCell ref="G268:G270"/>
    <mergeCell ref="I268:I270"/>
    <mergeCell ref="J268:J270"/>
    <mergeCell ref="D259:D261"/>
    <mergeCell ref="G259:G261"/>
    <mergeCell ref="I259:I261"/>
    <mergeCell ref="J259:J261"/>
    <mergeCell ref="D262:D264"/>
    <mergeCell ref="G262:G264"/>
    <mergeCell ref="I262:I264"/>
    <mergeCell ref="J262:J264"/>
    <mergeCell ref="D253:D255"/>
    <mergeCell ref="G253:G255"/>
    <mergeCell ref="I253:I255"/>
    <mergeCell ref="J253:J255"/>
    <mergeCell ref="D256:D258"/>
    <mergeCell ref="G256:G258"/>
    <mergeCell ref="I256:I258"/>
    <mergeCell ref="J256:J258"/>
    <mergeCell ref="D247:D249"/>
    <mergeCell ref="G247:G249"/>
    <mergeCell ref="I247:I249"/>
    <mergeCell ref="J247:J249"/>
    <mergeCell ref="D250:D252"/>
    <mergeCell ref="G250:G252"/>
    <mergeCell ref="I250:I252"/>
    <mergeCell ref="J250:J252"/>
    <mergeCell ref="D241:D243"/>
    <mergeCell ref="G241:G243"/>
    <mergeCell ref="I241:I243"/>
    <mergeCell ref="J241:J243"/>
    <mergeCell ref="D244:D246"/>
    <mergeCell ref="G244:G246"/>
    <mergeCell ref="I244:I246"/>
    <mergeCell ref="J244:J246"/>
    <mergeCell ref="D235:D237"/>
    <mergeCell ref="G235:G237"/>
    <mergeCell ref="I235:I237"/>
    <mergeCell ref="J235:J237"/>
    <mergeCell ref="D238:D240"/>
    <mergeCell ref="G238:G240"/>
    <mergeCell ref="I238:I240"/>
    <mergeCell ref="J238:J240"/>
    <mergeCell ref="D229:D231"/>
    <mergeCell ref="G229:G231"/>
    <mergeCell ref="I229:I231"/>
    <mergeCell ref="J229:J231"/>
    <mergeCell ref="D232:D234"/>
    <mergeCell ref="G232:G234"/>
    <mergeCell ref="I232:I234"/>
    <mergeCell ref="J232:J234"/>
    <mergeCell ref="D223:D225"/>
    <mergeCell ref="G223:G225"/>
    <mergeCell ref="I223:I225"/>
    <mergeCell ref="J223:J225"/>
    <mergeCell ref="D226:D228"/>
    <mergeCell ref="G226:G228"/>
    <mergeCell ref="I226:I228"/>
    <mergeCell ref="J226:J228"/>
    <mergeCell ref="D217:D219"/>
    <mergeCell ref="G217:G219"/>
    <mergeCell ref="I217:I219"/>
    <mergeCell ref="J217:J219"/>
    <mergeCell ref="D220:D222"/>
    <mergeCell ref="G220:G222"/>
    <mergeCell ref="I220:I222"/>
    <mergeCell ref="J220:J222"/>
    <mergeCell ref="D211:D213"/>
    <mergeCell ref="G211:G213"/>
    <mergeCell ref="I211:I213"/>
    <mergeCell ref="J211:J213"/>
    <mergeCell ref="D214:D216"/>
    <mergeCell ref="G214:G216"/>
    <mergeCell ref="I214:I216"/>
    <mergeCell ref="J214:J216"/>
    <mergeCell ref="D205:D207"/>
    <mergeCell ref="G205:G207"/>
    <mergeCell ref="I205:I207"/>
    <mergeCell ref="J205:J207"/>
    <mergeCell ref="D208:D210"/>
    <mergeCell ref="G208:G210"/>
    <mergeCell ref="I208:I210"/>
    <mergeCell ref="J208:J210"/>
    <mergeCell ref="D199:D201"/>
    <mergeCell ref="G199:G201"/>
    <mergeCell ref="I199:I201"/>
    <mergeCell ref="J199:J201"/>
    <mergeCell ref="D202:D204"/>
    <mergeCell ref="G202:G204"/>
    <mergeCell ref="I202:I204"/>
    <mergeCell ref="J202:J204"/>
    <mergeCell ref="D193:D195"/>
    <mergeCell ref="G193:G195"/>
    <mergeCell ref="I193:I195"/>
    <mergeCell ref="J193:J195"/>
    <mergeCell ref="D196:D198"/>
    <mergeCell ref="G196:G198"/>
    <mergeCell ref="I196:I198"/>
    <mergeCell ref="J196:J198"/>
    <mergeCell ref="D187:D189"/>
    <mergeCell ref="G187:G189"/>
    <mergeCell ref="I187:I189"/>
    <mergeCell ref="J187:J189"/>
    <mergeCell ref="D190:D192"/>
    <mergeCell ref="G190:G192"/>
    <mergeCell ref="I190:I192"/>
    <mergeCell ref="J190:J192"/>
    <mergeCell ref="D181:D183"/>
    <mergeCell ref="G181:G183"/>
    <mergeCell ref="I181:I183"/>
    <mergeCell ref="J181:J183"/>
    <mergeCell ref="D184:D186"/>
    <mergeCell ref="G184:G186"/>
    <mergeCell ref="I184:I186"/>
    <mergeCell ref="J184:J186"/>
    <mergeCell ref="D175:D177"/>
    <mergeCell ref="G175:G177"/>
    <mergeCell ref="I175:I177"/>
    <mergeCell ref="J175:J177"/>
    <mergeCell ref="D178:D180"/>
    <mergeCell ref="G178:G180"/>
    <mergeCell ref="I178:I180"/>
    <mergeCell ref="J178:J180"/>
    <mergeCell ref="D169:D171"/>
    <mergeCell ref="G169:G171"/>
    <mergeCell ref="I169:I171"/>
    <mergeCell ref="J169:J171"/>
    <mergeCell ref="D172:D174"/>
    <mergeCell ref="G172:G174"/>
    <mergeCell ref="I172:I174"/>
    <mergeCell ref="J172:J174"/>
    <mergeCell ref="D163:D165"/>
    <mergeCell ref="G163:G165"/>
    <mergeCell ref="I163:I165"/>
    <mergeCell ref="J163:J165"/>
    <mergeCell ref="D166:D168"/>
    <mergeCell ref="G166:G168"/>
    <mergeCell ref="I166:I168"/>
    <mergeCell ref="J166:J168"/>
    <mergeCell ref="D157:D159"/>
    <mergeCell ref="G157:G159"/>
    <mergeCell ref="I157:I159"/>
    <mergeCell ref="J157:J159"/>
    <mergeCell ref="D160:D162"/>
    <mergeCell ref="G160:G162"/>
    <mergeCell ref="I160:I162"/>
    <mergeCell ref="J160:J162"/>
    <mergeCell ref="D151:D153"/>
    <mergeCell ref="G151:G153"/>
    <mergeCell ref="I151:I153"/>
    <mergeCell ref="J151:J153"/>
    <mergeCell ref="D154:D156"/>
    <mergeCell ref="G154:G156"/>
    <mergeCell ref="I154:I156"/>
    <mergeCell ref="J154:J156"/>
    <mergeCell ref="D145:D147"/>
    <mergeCell ref="G145:G147"/>
    <mergeCell ref="I145:I147"/>
    <mergeCell ref="J145:J147"/>
    <mergeCell ref="D148:D150"/>
    <mergeCell ref="G148:G150"/>
    <mergeCell ref="I148:I150"/>
    <mergeCell ref="J148:J150"/>
    <mergeCell ref="D139:D141"/>
    <mergeCell ref="G139:G141"/>
    <mergeCell ref="I139:I141"/>
    <mergeCell ref="J139:J141"/>
    <mergeCell ref="D142:D144"/>
    <mergeCell ref="G142:G144"/>
    <mergeCell ref="I142:I144"/>
    <mergeCell ref="J142:J144"/>
    <mergeCell ref="D133:D135"/>
    <mergeCell ref="G133:G135"/>
    <mergeCell ref="I133:I135"/>
    <mergeCell ref="J133:J135"/>
    <mergeCell ref="D136:D138"/>
    <mergeCell ref="G136:G138"/>
    <mergeCell ref="I136:I138"/>
    <mergeCell ref="J136:J138"/>
    <mergeCell ref="D127:D129"/>
    <mergeCell ref="G127:G129"/>
    <mergeCell ref="I127:I129"/>
    <mergeCell ref="J127:J129"/>
    <mergeCell ref="D130:D132"/>
    <mergeCell ref="G130:G132"/>
    <mergeCell ref="I130:I132"/>
    <mergeCell ref="J130:J132"/>
    <mergeCell ref="D121:D123"/>
    <mergeCell ref="G121:G123"/>
    <mergeCell ref="I121:I123"/>
    <mergeCell ref="J121:J123"/>
    <mergeCell ref="D124:D126"/>
    <mergeCell ref="G124:G126"/>
    <mergeCell ref="I124:I126"/>
    <mergeCell ref="J124:J126"/>
    <mergeCell ref="D115:D117"/>
    <mergeCell ref="G115:G117"/>
    <mergeCell ref="I115:I117"/>
    <mergeCell ref="J115:J117"/>
    <mergeCell ref="D118:D120"/>
    <mergeCell ref="G118:G120"/>
    <mergeCell ref="I118:I120"/>
    <mergeCell ref="J118:J120"/>
    <mergeCell ref="D109:D111"/>
    <mergeCell ref="G109:G111"/>
    <mergeCell ref="I109:I111"/>
    <mergeCell ref="J109:J111"/>
    <mergeCell ref="D112:D114"/>
    <mergeCell ref="G112:G114"/>
    <mergeCell ref="I112:I114"/>
    <mergeCell ref="J112:J114"/>
    <mergeCell ref="D103:D105"/>
    <mergeCell ref="G103:G105"/>
    <mergeCell ref="I103:I105"/>
    <mergeCell ref="J103:J105"/>
    <mergeCell ref="D106:D108"/>
    <mergeCell ref="G106:G108"/>
    <mergeCell ref="I106:I108"/>
    <mergeCell ref="J106:J108"/>
    <mergeCell ref="D97:D99"/>
    <mergeCell ref="G97:G99"/>
    <mergeCell ref="I97:I99"/>
    <mergeCell ref="J97:J99"/>
    <mergeCell ref="D100:D102"/>
    <mergeCell ref="G100:G102"/>
    <mergeCell ref="I100:I102"/>
    <mergeCell ref="J100:J102"/>
    <mergeCell ref="D91:D93"/>
    <mergeCell ref="G91:G93"/>
    <mergeCell ref="I91:I93"/>
    <mergeCell ref="J91:J93"/>
    <mergeCell ref="D94:D96"/>
    <mergeCell ref="G94:G96"/>
    <mergeCell ref="I94:I96"/>
    <mergeCell ref="J94:J96"/>
    <mergeCell ref="D85:D87"/>
    <mergeCell ref="G85:G87"/>
    <mergeCell ref="I85:I87"/>
    <mergeCell ref="J85:J87"/>
    <mergeCell ref="D88:D90"/>
    <mergeCell ref="G88:G90"/>
    <mergeCell ref="I88:I90"/>
    <mergeCell ref="J88:J90"/>
    <mergeCell ref="D79:D81"/>
    <mergeCell ref="G79:G81"/>
    <mergeCell ref="I79:I81"/>
    <mergeCell ref="J79:J81"/>
    <mergeCell ref="D82:D84"/>
    <mergeCell ref="G82:G84"/>
    <mergeCell ref="I82:I84"/>
    <mergeCell ref="J82:J84"/>
    <mergeCell ref="D73:D75"/>
    <mergeCell ref="G73:G75"/>
    <mergeCell ref="I73:I75"/>
    <mergeCell ref="J73:J75"/>
    <mergeCell ref="D76:D78"/>
    <mergeCell ref="G76:G78"/>
    <mergeCell ref="I76:I78"/>
    <mergeCell ref="J76:J78"/>
    <mergeCell ref="D67:D69"/>
    <mergeCell ref="G67:G69"/>
    <mergeCell ref="I67:I69"/>
    <mergeCell ref="J67:J69"/>
    <mergeCell ref="D70:D72"/>
    <mergeCell ref="G70:G72"/>
    <mergeCell ref="I70:I72"/>
    <mergeCell ref="J70:J72"/>
    <mergeCell ref="D61:D63"/>
    <mergeCell ref="G61:G63"/>
    <mergeCell ref="I61:I63"/>
    <mergeCell ref="J61:J63"/>
    <mergeCell ref="D64:D66"/>
    <mergeCell ref="G64:G66"/>
    <mergeCell ref="I64:I66"/>
    <mergeCell ref="J64:J66"/>
    <mergeCell ref="D55:D57"/>
    <mergeCell ref="G55:G57"/>
    <mergeCell ref="I55:I57"/>
    <mergeCell ref="J55:J57"/>
    <mergeCell ref="D58:D60"/>
    <mergeCell ref="G58:G60"/>
    <mergeCell ref="I58:I60"/>
    <mergeCell ref="J58:J60"/>
    <mergeCell ref="D49:D51"/>
    <mergeCell ref="G49:G51"/>
    <mergeCell ref="I49:I51"/>
    <mergeCell ref="J49:J51"/>
    <mergeCell ref="D52:D54"/>
    <mergeCell ref="G52:G54"/>
    <mergeCell ref="I52:I54"/>
    <mergeCell ref="J52:J54"/>
    <mergeCell ref="D43:D45"/>
    <mergeCell ref="G43:G45"/>
    <mergeCell ref="I43:I45"/>
    <mergeCell ref="J43:J45"/>
    <mergeCell ref="D46:D48"/>
    <mergeCell ref="G46:G48"/>
    <mergeCell ref="I46:I48"/>
    <mergeCell ref="J46:J48"/>
    <mergeCell ref="D37:D39"/>
    <mergeCell ref="G37:G39"/>
    <mergeCell ref="I37:I39"/>
    <mergeCell ref="J37:J39"/>
    <mergeCell ref="D40:D42"/>
    <mergeCell ref="G40:G42"/>
    <mergeCell ref="I40:I42"/>
    <mergeCell ref="J40:J42"/>
    <mergeCell ref="D31:D33"/>
    <mergeCell ref="G31:G33"/>
    <mergeCell ref="I31:I33"/>
    <mergeCell ref="J31:J33"/>
    <mergeCell ref="D34:D36"/>
    <mergeCell ref="G34:G36"/>
    <mergeCell ref="I34:I36"/>
    <mergeCell ref="J34:J36"/>
    <mergeCell ref="D25:D27"/>
    <mergeCell ref="G25:G27"/>
    <mergeCell ref="I25:I27"/>
    <mergeCell ref="J25:J27"/>
    <mergeCell ref="D28:D30"/>
    <mergeCell ref="G28:G30"/>
    <mergeCell ref="I28:I30"/>
    <mergeCell ref="J28:J30"/>
    <mergeCell ref="D19:D21"/>
    <mergeCell ref="G19:G21"/>
    <mergeCell ref="I19:I21"/>
    <mergeCell ref="J19:J21"/>
    <mergeCell ref="D22:D24"/>
    <mergeCell ref="G22:G24"/>
    <mergeCell ref="I22:I24"/>
    <mergeCell ref="J22:J24"/>
    <mergeCell ref="D13:D15"/>
    <mergeCell ref="G13:G15"/>
    <mergeCell ref="I13:I15"/>
    <mergeCell ref="J13:J15"/>
    <mergeCell ref="D16:D18"/>
    <mergeCell ref="G16:G18"/>
    <mergeCell ref="I16:I18"/>
    <mergeCell ref="J16:J18"/>
    <mergeCell ref="D7:D9"/>
    <mergeCell ref="G7:G9"/>
    <mergeCell ref="I7:I9"/>
    <mergeCell ref="J7:J9"/>
    <mergeCell ref="D10:D12"/>
    <mergeCell ref="G10:G12"/>
    <mergeCell ref="I10:I12"/>
    <mergeCell ref="J10:J12"/>
  </mergeCells>
  <pageMargins left="0.7" right="0.7" top="0.75" bottom="0.75" header="0.3" footer="0.3"/>
  <pageSetup scale="10" orientation="landscape" horizontalDpi="90" verticalDpi="90" r:id="rId1"/>
  <headerFooter>
    <oddHeader>&amp;L&amp;G</oddHeader>
    <oddFooter>&amp;C2425 55th Street, Boulder, CO 80301 | archer-tech@idtdna.com
RA-DOC-064 / REV04
For research use only. Not for use in diagnostic procedures.</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3F7C6A-7A64-A942-B76C-5EED47F3305E}">
  <sheetPr>
    <pageSetUpPr fitToPage="1"/>
  </sheetPr>
  <dimension ref="A1:O202"/>
  <sheetViews>
    <sheetView topLeftCell="A352" zoomScale="90" zoomScaleNormal="90" workbookViewId="0">
      <selection activeCell="D8" sqref="D8"/>
    </sheetView>
  </sheetViews>
  <sheetFormatPr defaultColWidth="10.85546875" defaultRowHeight="12.75"/>
  <cols>
    <col min="1" max="1" width="1.42578125" style="258" customWidth="1"/>
    <col min="2" max="2" width="7.85546875" style="258" customWidth="1"/>
    <col min="3" max="3" width="26.7109375" style="258" customWidth="1"/>
    <col min="4" max="4" width="27.42578125" style="258" customWidth="1"/>
    <col min="5" max="5" width="12.85546875" style="258" customWidth="1"/>
    <col min="6" max="6" width="19.42578125" style="342" customWidth="1"/>
    <col min="7" max="7" width="20.7109375" style="258" customWidth="1"/>
    <col min="8" max="8" width="17.28515625" style="332" customWidth="1"/>
    <col min="9" max="9" width="19.7109375" style="343" customWidth="1"/>
    <col min="10" max="10" width="2" style="258" customWidth="1"/>
    <col min="11" max="11" width="60.42578125" style="258" customWidth="1"/>
    <col min="12" max="12" width="23.85546875" style="258" customWidth="1"/>
    <col min="13" max="14" width="10.85546875" style="258"/>
    <col min="15" max="15" width="11" style="258" customWidth="1"/>
    <col min="16" max="16384" width="10.85546875" style="258"/>
  </cols>
  <sheetData>
    <row r="1" spans="1:15" ht="33.950000000000003" customHeight="1">
      <c r="B1" s="260" t="s">
        <v>33</v>
      </c>
      <c r="C1" s="260"/>
      <c r="D1" s="260"/>
      <c r="E1" s="260"/>
      <c r="F1" s="287"/>
      <c r="G1" s="260"/>
      <c r="H1" s="288"/>
      <c r="I1" s="289"/>
      <c r="J1" s="260"/>
    </row>
    <row r="2" spans="1:15" s="290" customFormat="1" ht="20.100000000000001" customHeight="1">
      <c r="B2" s="262" t="s">
        <v>186</v>
      </c>
      <c r="C2" s="259"/>
      <c r="D2" s="259"/>
      <c r="E2" s="259"/>
      <c r="F2" s="291"/>
      <c r="G2" s="259"/>
      <c r="H2" s="288"/>
      <c r="I2" s="292"/>
      <c r="J2" s="259"/>
    </row>
    <row r="3" spans="1:15" s="290" customFormat="1" ht="20.100000000000001" customHeight="1">
      <c r="B3" s="262" t="s">
        <v>202</v>
      </c>
      <c r="C3" s="259"/>
      <c r="D3" s="259"/>
      <c r="E3" s="259"/>
      <c r="F3" s="291"/>
      <c r="G3" s="259"/>
      <c r="H3" s="288"/>
      <c r="I3" s="292"/>
      <c r="J3" s="259"/>
    </row>
    <row r="4" spans="1:15" s="290" customFormat="1" ht="20.100000000000001" customHeight="1">
      <c r="B4" s="262" t="s">
        <v>187</v>
      </c>
      <c r="C4" s="259"/>
      <c r="D4" s="259"/>
      <c r="E4" s="259"/>
      <c r="F4" s="291"/>
      <c r="G4" s="259"/>
      <c r="H4" s="288"/>
      <c r="I4" s="292"/>
      <c r="J4" s="259"/>
    </row>
    <row r="5" spans="1:15" s="290" customFormat="1" ht="20.100000000000001" customHeight="1">
      <c r="B5" s="428" t="s">
        <v>203</v>
      </c>
      <c r="C5" s="259"/>
      <c r="D5" s="259"/>
      <c r="E5" s="259"/>
      <c r="F5" s="291"/>
      <c r="G5" s="259"/>
      <c r="H5" s="288"/>
      <c r="I5" s="292"/>
      <c r="J5" s="259"/>
    </row>
    <row r="6" spans="1:15" s="290" customFormat="1" ht="20.100000000000001" customHeight="1">
      <c r="B6" s="401" t="s">
        <v>34</v>
      </c>
      <c r="C6" s="259"/>
      <c r="D6" s="259"/>
      <c r="E6" s="259"/>
      <c r="F6" s="291"/>
      <c r="G6" s="259"/>
      <c r="H6" s="288"/>
      <c r="I6" s="292"/>
      <c r="J6" s="259"/>
    </row>
    <row r="7" spans="1:15" s="290" customFormat="1" ht="20.100000000000001" customHeight="1" thickBot="1">
      <c r="B7" s="401"/>
      <c r="C7" s="259"/>
      <c r="D7" s="259"/>
      <c r="E7" s="259"/>
      <c r="F7" s="291"/>
      <c r="G7" s="259"/>
      <c r="H7" s="288"/>
      <c r="I7" s="292"/>
      <c r="J7" s="259"/>
    </row>
    <row r="8" spans="1:15" s="293" customFormat="1" ht="20.100000000000001" customHeight="1" thickBot="1">
      <c r="B8" s="472" t="s">
        <v>35</v>
      </c>
      <c r="C8" s="473"/>
      <c r="D8" s="402">
        <v>10</v>
      </c>
      <c r="E8" s="403"/>
      <c r="F8" s="294"/>
      <c r="G8" s="295"/>
      <c r="H8" s="261"/>
      <c r="I8" s="296"/>
      <c r="J8" s="295"/>
    </row>
    <row r="9" spans="1:15" s="293" customFormat="1" ht="18" customHeight="1" thickBot="1">
      <c r="B9" s="297"/>
      <c r="C9" s="295"/>
      <c r="D9" s="295"/>
      <c r="E9" s="295"/>
      <c r="F9" s="294"/>
      <c r="G9" s="295"/>
      <c r="H9" s="261"/>
      <c r="I9" s="296"/>
      <c r="J9" s="295"/>
      <c r="K9" s="298" t="s">
        <v>36</v>
      </c>
      <c r="L9" s="298"/>
    </row>
    <row r="10" spans="1:15" s="306" customFormat="1" ht="36" customHeight="1" thickBot="1">
      <c r="A10" s="299"/>
      <c r="B10" s="300" t="s">
        <v>37</v>
      </c>
      <c r="C10" s="301" t="s">
        <v>30</v>
      </c>
      <c r="D10" s="301" t="s">
        <v>32</v>
      </c>
      <c r="E10" s="302" t="s">
        <v>38</v>
      </c>
      <c r="F10" s="303" t="s">
        <v>39</v>
      </c>
      <c r="G10" s="304" t="s">
        <v>40</v>
      </c>
      <c r="H10" s="304" t="s">
        <v>41</v>
      </c>
      <c r="I10" s="305" t="s">
        <v>42</v>
      </c>
      <c r="K10" s="307" t="s">
        <v>43</v>
      </c>
      <c r="L10" s="307" t="s">
        <v>44</v>
      </c>
      <c r="M10" s="308"/>
      <c r="N10" s="308"/>
      <c r="O10" s="308"/>
    </row>
    <row r="11" spans="1:15" s="306" customFormat="1" ht="15.95" customHeight="1">
      <c r="A11" s="299"/>
      <c r="B11" s="309">
        <v>1</v>
      </c>
      <c r="C11" s="310">
        <f>'Library - Raw Data'!B7</f>
        <v>1</v>
      </c>
      <c r="D11" s="311" t="e">
        <f>'Library - Raw Data'!J7</f>
        <v>#DIV/0!</v>
      </c>
      <c r="E11" s="424">
        <v>250000</v>
      </c>
      <c r="F11" s="425">
        <v>357</v>
      </c>
      <c r="G11" s="312" t="e">
        <f>D11*(E11/1000)*($L$16/F11)</f>
        <v>#DIV/0!</v>
      </c>
      <c r="H11" s="426">
        <v>3</v>
      </c>
      <c r="I11" s="313" t="e">
        <f t="shared" ref="I11:I74" si="0">$G11*(H11/$D$8)-H11</f>
        <v>#DIV/0!</v>
      </c>
      <c r="K11" s="314" t="s">
        <v>45</v>
      </c>
      <c r="L11" s="315">
        <v>357</v>
      </c>
      <c r="M11" s="308"/>
      <c r="N11" s="308"/>
      <c r="O11" s="308"/>
    </row>
    <row r="12" spans="1:15" s="306" customFormat="1" ht="15.95" customHeight="1">
      <c r="A12" s="299"/>
      <c r="B12" s="316">
        <v>2</v>
      </c>
      <c r="C12" s="317">
        <f>'Library - Raw Data'!B8</f>
        <v>2</v>
      </c>
      <c r="D12" s="318" t="e">
        <f>'Library - Raw Data'!J10</f>
        <v>#DIV/0!</v>
      </c>
      <c r="E12" s="414">
        <v>250000</v>
      </c>
      <c r="F12" s="415">
        <v>357</v>
      </c>
      <c r="G12" s="321" t="e">
        <f>D12*(E12/1000)*($L$16/F12)</f>
        <v>#DIV/0!</v>
      </c>
      <c r="H12" s="427">
        <v>3</v>
      </c>
      <c r="I12" s="323" t="e">
        <f t="shared" si="0"/>
        <v>#DIV/0!</v>
      </c>
      <c r="K12" s="314" t="s">
        <v>46</v>
      </c>
      <c r="L12" s="315">
        <v>407</v>
      </c>
      <c r="M12" s="324"/>
      <c r="N12" s="324"/>
      <c r="O12" s="324"/>
    </row>
    <row r="13" spans="1:15" s="299" customFormat="1" ht="15.95" customHeight="1">
      <c r="B13" s="316">
        <v>3</v>
      </c>
      <c r="C13" s="317">
        <f>'Library - Raw Data'!B9</f>
        <v>3</v>
      </c>
      <c r="D13" s="318" t="e">
        <f>'Library - Raw Data'!J13</f>
        <v>#DIV/0!</v>
      </c>
      <c r="E13" s="414">
        <v>250000</v>
      </c>
      <c r="F13" s="415">
        <v>357</v>
      </c>
      <c r="G13" s="321" t="e">
        <f>D13*(E13/1000)*($L$16/F13)</f>
        <v>#DIV/0!</v>
      </c>
      <c r="H13" s="427">
        <v>3</v>
      </c>
      <c r="I13" s="323" t="e">
        <f t="shared" si="0"/>
        <v>#DIV/0!</v>
      </c>
      <c r="J13" s="325"/>
      <c r="K13" s="314" t="s">
        <v>47</v>
      </c>
      <c r="L13" s="326">
        <v>257</v>
      </c>
    </row>
    <row r="14" spans="1:15" s="299" customFormat="1" ht="15.75">
      <c r="B14" s="316">
        <v>4</v>
      </c>
      <c r="C14" s="317">
        <f>'Library - Raw Data'!B10</f>
        <v>4</v>
      </c>
      <c r="D14" s="318" t="e">
        <f>'Library - Raw Data'!J16</f>
        <v>#DIV/0!</v>
      </c>
      <c r="E14" s="414">
        <v>250000</v>
      </c>
      <c r="F14" s="415">
        <v>357</v>
      </c>
      <c r="G14" s="321" t="e">
        <f>D14*(E14/1000)*($L$16/F14)</f>
        <v>#DIV/0!</v>
      </c>
      <c r="H14" s="427">
        <v>3</v>
      </c>
      <c r="I14" s="323" t="e">
        <f t="shared" si="0"/>
        <v>#DIV/0!</v>
      </c>
      <c r="J14" s="325"/>
      <c r="K14" s="314" t="s">
        <v>48</v>
      </c>
      <c r="L14" s="326">
        <v>307</v>
      </c>
    </row>
    <row r="15" spans="1:15" s="299" customFormat="1" ht="15.95" customHeight="1" thickBot="1">
      <c r="B15" s="316">
        <v>5</v>
      </c>
      <c r="C15" s="317">
        <f>'Library - Raw Data'!B11</f>
        <v>5</v>
      </c>
      <c r="D15" s="318" t="e">
        <f>'Library - Raw Data'!J19</f>
        <v>#DIV/0!</v>
      </c>
      <c r="E15" s="414">
        <v>250000</v>
      </c>
      <c r="F15" s="415">
        <v>357</v>
      </c>
      <c r="G15" s="321" t="e">
        <f t="shared" ref="G15:G78" si="1">D15*(E15/1000)*($L$16/F15)</f>
        <v>#DIV/0!</v>
      </c>
      <c r="H15" s="427">
        <v>3</v>
      </c>
      <c r="I15" s="323" t="e">
        <f t="shared" si="0"/>
        <v>#DIV/0!</v>
      </c>
      <c r="J15" s="325"/>
      <c r="K15" s="327" t="s">
        <v>49</v>
      </c>
      <c r="L15" s="328">
        <v>407</v>
      </c>
    </row>
    <row r="16" spans="1:15" s="299" customFormat="1" ht="15.75">
      <c r="B16" s="316">
        <v>6</v>
      </c>
      <c r="C16" s="317">
        <f>'Library - Raw Data'!B12</f>
        <v>6</v>
      </c>
      <c r="D16" s="318" t="e">
        <f>'Library - Raw Data'!J22</f>
        <v>#DIV/0!</v>
      </c>
      <c r="E16" s="414">
        <v>250000</v>
      </c>
      <c r="F16" s="415">
        <v>357</v>
      </c>
      <c r="G16" s="321" t="e">
        <f t="shared" si="1"/>
        <v>#DIV/0!</v>
      </c>
      <c r="H16" s="427">
        <v>3</v>
      </c>
      <c r="I16" s="323" t="e">
        <f t="shared" si="0"/>
        <v>#DIV/0!</v>
      </c>
      <c r="J16" s="325"/>
      <c r="K16" s="329" t="s">
        <v>50</v>
      </c>
      <c r="L16" s="315">
        <v>452</v>
      </c>
    </row>
    <row r="17" spans="2:15" s="299" customFormat="1" ht="15.75">
      <c r="B17" s="316">
        <v>7</v>
      </c>
      <c r="C17" s="317">
        <f>'Library - Raw Data'!B13</f>
        <v>7</v>
      </c>
      <c r="D17" s="318" t="e">
        <f>'Library - Raw Data'!J25</f>
        <v>#DIV/0!</v>
      </c>
      <c r="E17" s="414">
        <v>250000</v>
      </c>
      <c r="F17" s="415">
        <v>357</v>
      </c>
      <c r="G17" s="321" t="e">
        <f t="shared" si="1"/>
        <v>#DIV/0!</v>
      </c>
      <c r="H17" s="427">
        <v>3</v>
      </c>
      <c r="I17" s="323" t="e">
        <f t="shared" si="0"/>
        <v>#DIV/0!</v>
      </c>
      <c r="J17" s="325"/>
      <c r="M17" s="330"/>
    </row>
    <row r="18" spans="2:15" s="299" customFormat="1" ht="15.75">
      <c r="B18" s="316">
        <v>8</v>
      </c>
      <c r="C18" s="317">
        <f>'Library - Raw Data'!B14</f>
        <v>8</v>
      </c>
      <c r="D18" s="318" t="e">
        <f>'Library - Raw Data'!J28</f>
        <v>#DIV/0!</v>
      </c>
      <c r="E18" s="414">
        <v>250000</v>
      </c>
      <c r="F18" s="415">
        <v>357</v>
      </c>
      <c r="G18" s="321" t="e">
        <f t="shared" si="1"/>
        <v>#DIV/0!</v>
      </c>
      <c r="H18" s="427">
        <v>3</v>
      </c>
      <c r="I18" s="323" t="e">
        <f t="shared" si="0"/>
        <v>#DIV/0!</v>
      </c>
      <c r="J18" s="325"/>
      <c r="L18" s="331" t="s">
        <v>51</v>
      </c>
    </row>
    <row r="19" spans="2:15" s="299" customFormat="1" ht="15.95" customHeight="1">
      <c r="B19" s="316">
        <v>9</v>
      </c>
      <c r="C19" s="317">
        <f>'Library - Raw Data'!B15</f>
        <v>9</v>
      </c>
      <c r="D19" s="318" t="e">
        <f>'Library - Raw Data'!J31</f>
        <v>#DIV/0!</v>
      </c>
      <c r="E19" s="429"/>
      <c r="F19" s="430"/>
      <c r="G19" s="431" t="e">
        <f t="shared" si="1"/>
        <v>#DIV/0!</v>
      </c>
      <c r="H19" s="432"/>
      <c r="I19" s="323" t="e">
        <f t="shared" si="0"/>
        <v>#DIV/0!</v>
      </c>
      <c r="J19" s="325"/>
      <c r="M19" s="308"/>
      <c r="N19" s="308"/>
      <c r="O19" s="308"/>
    </row>
    <row r="20" spans="2:15" s="299" customFormat="1" ht="15.95" customHeight="1">
      <c r="B20" s="316">
        <v>10</v>
      </c>
      <c r="C20" s="317">
        <f>'Library - Raw Data'!B16</f>
        <v>10</v>
      </c>
      <c r="D20" s="318" t="e">
        <f>'Library - Raw Data'!J34</f>
        <v>#DIV/0!</v>
      </c>
      <c r="E20" s="319"/>
      <c r="F20" s="320"/>
      <c r="G20" s="321" t="e">
        <f t="shared" si="1"/>
        <v>#DIV/0!</v>
      </c>
      <c r="H20" s="322"/>
      <c r="I20" s="323" t="e">
        <f t="shared" si="0"/>
        <v>#DIV/0!</v>
      </c>
      <c r="J20" s="325"/>
    </row>
    <row r="21" spans="2:15" s="299" customFormat="1" ht="15.95" customHeight="1">
      <c r="B21" s="316">
        <v>11</v>
      </c>
      <c r="C21" s="317">
        <f>'Library - Raw Data'!B17</f>
        <v>11</v>
      </c>
      <c r="D21" s="318" t="e">
        <f>'Library - Raw Data'!J37</f>
        <v>#DIV/0!</v>
      </c>
      <c r="E21" s="319"/>
      <c r="F21" s="320"/>
      <c r="G21" s="321" t="e">
        <f t="shared" si="1"/>
        <v>#DIV/0!</v>
      </c>
      <c r="H21" s="322"/>
      <c r="I21" s="323" t="e">
        <f t="shared" si="0"/>
        <v>#DIV/0!</v>
      </c>
      <c r="J21" s="325"/>
      <c r="K21" s="474" t="s">
        <v>52</v>
      </c>
      <c r="L21" s="474"/>
    </row>
    <row r="22" spans="2:15" s="299" customFormat="1" ht="15.95" customHeight="1">
      <c r="B22" s="316">
        <v>12</v>
      </c>
      <c r="C22" s="317">
        <f>'Library - Raw Data'!B18</f>
        <v>12</v>
      </c>
      <c r="D22" s="318" t="e">
        <f>'Library - Raw Data'!J40</f>
        <v>#DIV/0!</v>
      </c>
      <c r="E22" s="319"/>
      <c r="F22" s="320"/>
      <c r="G22" s="321" t="e">
        <f t="shared" si="1"/>
        <v>#DIV/0!</v>
      </c>
      <c r="H22" s="322"/>
      <c r="I22" s="323" t="e">
        <f t="shared" si="0"/>
        <v>#DIV/0!</v>
      </c>
      <c r="J22" s="325"/>
      <c r="K22" s="474"/>
      <c r="L22" s="474"/>
    </row>
    <row r="23" spans="2:15" s="299" customFormat="1" ht="15.95" customHeight="1">
      <c r="B23" s="316">
        <v>13</v>
      </c>
      <c r="C23" s="317">
        <f>'Library - Raw Data'!B19</f>
        <v>13</v>
      </c>
      <c r="D23" s="318" t="e">
        <f>'Library - Raw Data'!J43</f>
        <v>#DIV/0!</v>
      </c>
      <c r="E23" s="319"/>
      <c r="F23" s="320"/>
      <c r="G23" s="321" t="e">
        <f t="shared" si="1"/>
        <v>#DIV/0!</v>
      </c>
      <c r="H23" s="322"/>
      <c r="I23" s="323" t="e">
        <f t="shared" si="0"/>
        <v>#DIV/0!</v>
      </c>
      <c r="J23" s="325"/>
      <c r="K23" s="474"/>
      <c r="L23" s="474"/>
    </row>
    <row r="24" spans="2:15" s="299" customFormat="1" ht="15.75">
      <c r="B24" s="316">
        <v>14</v>
      </c>
      <c r="C24" s="317">
        <f>'Library - Raw Data'!B20</f>
        <v>14</v>
      </c>
      <c r="D24" s="318" t="e">
        <f>'Library - Raw Data'!J46</f>
        <v>#DIV/0!</v>
      </c>
      <c r="E24" s="319"/>
      <c r="F24" s="320"/>
      <c r="G24" s="321" t="e">
        <f t="shared" si="1"/>
        <v>#DIV/0!</v>
      </c>
      <c r="H24" s="322"/>
      <c r="I24" s="323" t="e">
        <f t="shared" si="0"/>
        <v>#DIV/0!</v>
      </c>
      <c r="J24" s="325"/>
      <c r="K24" s="474"/>
      <c r="L24" s="474"/>
    </row>
    <row r="25" spans="2:15" s="299" customFormat="1" ht="15.75">
      <c r="B25" s="316">
        <v>15</v>
      </c>
      <c r="C25" s="317">
        <f>'Library - Raw Data'!B21</f>
        <v>15</v>
      </c>
      <c r="D25" s="318" t="e">
        <f>'Library - Raw Data'!J49</f>
        <v>#DIV/0!</v>
      </c>
      <c r="E25" s="319"/>
      <c r="F25" s="320"/>
      <c r="G25" s="321" t="e">
        <f t="shared" si="1"/>
        <v>#DIV/0!</v>
      </c>
      <c r="H25" s="322"/>
      <c r="I25" s="323" t="e">
        <f t="shared" si="0"/>
        <v>#DIV/0!</v>
      </c>
      <c r="J25" s="325"/>
    </row>
    <row r="26" spans="2:15" s="299" customFormat="1" ht="15.75">
      <c r="B26" s="316">
        <v>16</v>
      </c>
      <c r="C26" s="317">
        <f>'Library - Raw Data'!B22</f>
        <v>16</v>
      </c>
      <c r="D26" s="318" t="e">
        <f>'Library - Raw Data'!J52</f>
        <v>#DIV/0!</v>
      </c>
      <c r="E26" s="319"/>
      <c r="F26" s="320"/>
      <c r="G26" s="321" t="e">
        <f t="shared" si="1"/>
        <v>#DIV/0!</v>
      </c>
      <c r="H26" s="322"/>
      <c r="I26" s="323" t="e">
        <f t="shared" si="0"/>
        <v>#DIV/0!</v>
      </c>
      <c r="J26" s="325"/>
    </row>
    <row r="27" spans="2:15" s="299" customFormat="1" ht="15.75">
      <c r="B27" s="316">
        <v>17</v>
      </c>
      <c r="C27" s="317">
        <f>'Library - Raw Data'!B23</f>
        <v>17</v>
      </c>
      <c r="D27" s="318" t="e">
        <f>'Library - Raw Data'!J55</f>
        <v>#DIV/0!</v>
      </c>
      <c r="E27" s="319"/>
      <c r="F27" s="320"/>
      <c r="G27" s="321" t="e">
        <f t="shared" si="1"/>
        <v>#DIV/0!</v>
      </c>
      <c r="H27" s="322"/>
      <c r="I27" s="323" t="e">
        <f t="shared" si="0"/>
        <v>#DIV/0!</v>
      </c>
      <c r="J27" s="325"/>
    </row>
    <row r="28" spans="2:15" s="299" customFormat="1" ht="15.75">
      <c r="B28" s="316">
        <v>18</v>
      </c>
      <c r="C28" s="317">
        <f>'Library - Raw Data'!B24</f>
        <v>18</v>
      </c>
      <c r="D28" s="318" t="e">
        <f>'Library - Raw Data'!J58</f>
        <v>#DIV/0!</v>
      </c>
      <c r="E28" s="319"/>
      <c r="F28" s="320"/>
      <c r="G28" s="321" t="e">
        <f t="shared" si="1"/>
        <v>#DIV/0!</v>
      </c>
      <c r="H28" s="322"/>
      <c r="I28" s="323" t="e">
        <f t="shared" si="0"/>
        <v>#DIV/0!</v>
      </c>
      <c r="J28" s="325"/>
    </row>
    <row r="29" spans="2:15" s="299" customFormat="1" ht="15.75">
      <c r="B29" s="316">
        <v>19</v>
      </c>
      <c r="C29" s="317">
        <f>'Library - Raw Data'!B25</f>
        <v>19</v>
      </c>
      <c r="D29" s="318" t="e">
        <f>'Library - Raw Data'!J61</f>
        <v>#DIV/0!</v>
      </c>
      <c r="E29" s="319"/>
      <c r="F29" s="320"/>
      <c r="G29" s="321" t="e">
        <f t="shared" si="1"/>
        <v>#DIV/0!</v>
      </c>
      <c r="H29" s="322"/>
      <c r="I29" s="323" t="e">
        <f t="shared" si="0"/>
        <v>#DIV/0!</v>
      </c>
      <c r="J29" s="325"/>
    </row>
    <row r="30" spans="2:15" s="299" customFormat="1" ht="15.75">
      <c r="B30" s="316">
        <v>20</v>
      </c>
      <c r="C30" s="317">
        <f>'Library - Raw Data'!B26</f>
        <v>20</v>
      </c>
      <c r="D30" s="318" t="e">
        <f>'Library - Raw Data'!J64</f>
        <v>#DIV/0!</v>
      </c>
      <c r="E30" s="319"/>
      <c r="F30" s="320"/>
      <c r="G30" s="321" t="e">
        <f t="shared" si="1"/>
        <v>#DIV/0!</v>
      </c>
      <c r="H30" s="322"/>
      <c r="I30" s="323" t="e">
        <f t="shared" si="0"/>
        <v>#DIV/0!</v>
      </c>
      <c r="J30" s="325"/>
    </row>
    <row r="31" spans="2:15" s="299" customFormat="1" ht="15.75">
      <c r="B31" s="316">
        <v>21</v>
      </c>
      <c r="C31" s="317">
        <f>'Library - Raw Data'!B27</f>
        <v>21</v>
      </c>
      <c r="D31" s="318" t="e">
        <f>'Library - Raw Data'!J67</f>
        <v>#DIV/0!</v>
      </c>
      <c r="E31" s="319"/>
      <c r="F31" s="320"/>
      <c r="G31" s="321" t="e">
        <f t="shared" si="1"/>
        <v>#DIV/0!</v>
      </c>
      <c r="H31" s="322"/>
      <c r="I31" s="323" t="e">
        <f t="shared" si="0"/>
        <v>#DIV/0!</v>
      </c>
      <c r="J31" s="325"/>
    </row>
    <row r="32" spans="2:15" s="299" customFormat="1" ht="15.75">
      <c r="B32" s="316">
        <v>22</v>
      </c>
      <c r="C32" s="317">
        <f>'Library - Raw Data'!B28</f>
        <v>22</v>
      </c>
      <c r="D32" s="318" t="e">
        <f>'Library - Raw Data'!J70</f>
        <v>#DIV/0!</v>
      </c>
      <c r="E32" s="319"/>
      <c r="F32" s="320"/>
      <c r="G32" s="321" t="e">
        <f t="shared" si="1"/>
        <v>#DIV/0!</v>
      </c>
      <c r="H32" s="322"/>
      <c r="I32" s="323" t="e">
        <f t="shared" si="0"/>
        <v>#DIV/0!</v>
      </c>
      <c r="J32" s="325"/>
    </row>
    <row r="33" spans="2:11" s="299" customFormat="1" ht="15.75">
      <c r="B33" s="316">
        <v>23</v>
      </c>
      <c r="C33" s="317">
        <f>'Library - Raw Data'!B29</f>
        <v>23</v>
      </c>
      <c r="D33" s="318" t="e">
        <f>'Library - Raw Data'!J73</f>
        <v>#DIV/0!</v>
      </c>
      <c r="E33" s="319"/>
      <c r="F33" s="320"/>
      <c r="G33" s="321" t="e">
        <f t="shared" si="1"/>
        <v>#DIV/0!</v>
      </c>
      <c r="H33" s="322"/>
      <c r="I33" s="323" t="e">
        <f t="shared" si="0"/>
        <v>#DIV/0!</v>
      </c>
      <c r="J33" s="325"/>
    </row>
    <row r="34" spans="2:11" s="299" customFormat="1" ht="15.75">
      <c r="B34" s="316">
        <v>24</v>
      </c>
      <c r="C34" s="317">
        <f>'Library - Raw Data'!B30</f>
        <v>24</v>
      </c>
      <c r="D34" s="318" t="e">
        <f>'Library - Raw Data'!J76</f>
        <v>#DIV/0!</v>
      </c>
      <c r="E34" s="319"/>
      <c r="F34" s="320"/>
      <c r="G34" s="321" t="e">
        <f t="shared" si="1"/>
        <v>#DIV/0!</v>
      </c>
      <c r="H34" s="322"/>
      <c r="I34" s="323" t="e">
        <f t="shared" si="0"/>
        <v>#DIV/0!</v>
      </c>
      <c r="J34" s="325"/>
    </row>
    <row r="35" spans="2:11" ht="15.75">
      <c r="B35" s="316">
        <v>25</v>
      </c>
      <c r="C35" s="317">
        <f>'Library - Raw Data'!B31</f>
        <v>25</v>
      </c>
      <c r="D35" s="318" t="e">
        <f>'Library - Raw Data'!J79</f>
        <v>#DIV/0!</v>
      </c>
      <c r="E35" s="319"/>
      <c r="F35" s="320"/>
      <c r="G35" s="321" t="e">
        <f t="shared" si="1"/>
        <v>#DIV/0!</v>
      </c>
      <c r="H35" s="322"/>
      <c r="I35" s="323" t="e">
        <f t="shared" si="0"/>
        <v>#DIV/0!</v>
      </c>
      <c r="J35" s="332"/>
    </row>
    <row r="36" spans="2:11" ht="15.75">
      <c r="B36" s="316">
        <v>26</v>
      </c>
      <c r="C36" s="317">
        <f>'Library - Raw Data'!B32</f>
        <v>26</v>
      </c>
      <c r="D36" s="318" t="e">
        <f>'Library - Raw Data'!J82</f>
        <v>#DIV/0!</v>
      </c>
      <c r="E36" s="319"/>
      <c r="F36" s="320"/>
      <c r="G36" s="321" t="e">
        <f t="shared" si="1"/>
        <v>#DIV/0!</v>
      </c>
      <c r="H36" s="322"/>
      <c r="I36" s="323" t="e">
        <f t="shared" si="0"/>
        <v>#DIV/0!</v>
      </c>
      <c r="J36" s="332"/>
    </row>
    <row r="37" spans="2:11" ht="15.75">
      <c r="B37" s="316">
        <v>27</v>
      </c>
      <c r="C37" s="317">
        <f>'Library - Raw Data'!B33</f>
        <v>27</v>
      </c>
      <c r="D37" s="318" t="e">
        <f>'Library - Raw Data'!J85</f>
        <v>#DIV/0!</v>
      </c>
      <c r="E37" s="319"/>
      <c r="F37" s="320"/>
      <c r="G37" s="321" t="e">
        <f t="shared" si="1"/>
        <v>#DIV/0!</v>
      </c>
      <c r="H37" s="322"/>
      <c r="I37" s="323" t="e">
        <f t="shared" si="0"/>
        <v>#DIV/0!</v>
      </c>
      <c r="J37" s="332"/>
    </row>
    <row r="38" spans="2:11" ht="15.75">
      <c r="B38" s="316">
        <v>28</v>
      </c>
      <c r="C38" s="317">
        <f>'Library - Raw Data'!B34</f>
        <v>28</v>
      </c>
      <c r="D38" s="318" t="e">
        <f>'Library - Raw Data'!J88</f>
        <v>#DIV/0!</v>
      </c>
      <c r="E38" s="319"/>
      <c r="F38" s="320"/>
      <c r="G38" s="321" t="e">
        <f t="shared" si="1"/>
        <v>#DIV/0!</v>
      </c>
      <c r="H38" s="322"/>
      <c r="I38" s="323" t="e">
        <f t="shared" si="0"/>
        <v>#DIV/0!</v>
      </c>
      <c r="J38" s="332"/>
    </row>
    <row r="39" spans="2:11" ht="15.75">
      <c r="B39" s="316">
        <v>29</v>
      </c>
      <c r="C39" s="317">
        <f>'Library - Raw Data'!B35</f>
        <v>29</v>
      </c>
      <c r="D39" s="318" t="e">
        <f>'Library - Raw Data'!J91</f>
        <v>#DIV/0!</v>
      </c>
      <c r="E39" s="319"/>
      <c r="F39" s="320"/>
      <c r="G39" s="321" t="e">
        <f t="shared" si="1"/>
        <v>#DIV/0!</v>
      </c>
      <c r="H39" s="322"/>
      <c r="I39" s="323" t="e">
        <f t="shared" si="0"/>
        <v>#DIV/0!</v>
      </c>
      <c r="J39" s="332"/>
    </row>
    <row r="40" spans="2:11" ht="15.75">
      <c r="B40" s="316">
        <v>30</v>
      </c>
      <c r="C40" s="317">
        <f>'Library - Raw Data'!B36</f>
        <v>30</v>
      </c>
      <c r="D40" s="318" t="e">
        <f>'Library - Raw Data'!J94</f>
        <v>#DIV/0!</v>
      </c>
      <c r="E40" s="319"/>
      <c r="F40" s="320"/>
      <c r="G40" s="321" t="e">
        <f t="shared" si="1"/>
        <v>#DIV/0!</v>
      </c>
      <c r="H40" s="322"/>
      <c r="I40" s="323" t="e">
        <f t="shared" si="0"/>
        <v>#DIV/0!</v>
      </c>
      <c r="J40" s="332"/>
    </row>
    <row r="41" spans="2:11" ht="15.75">
      <c r="B41" s="316">
        <v>31</v>
      </c>
      <c r="C41" s="317">
        <f>'Library - Raw Data'!B37</f>
        <v>31</v>
      </c>
      <c r="D41" s="318" t="e">
        <f>'Library - Raw Data'!J97</f>
        <v>#DIV/0!</v>
      </c>
      <c r="E41" s="319"/>
      <c r="F41" s="320"/>
      <c r="G41" s="321" t="e">
        <f t="shared" si="1"/>
        <v>#DIV/0!</v>
      </c>
      <c r="H41" s="322"/>
      <c r="I41" s="323" t="e">
        <f t="shared" si="0"/>
        <v>#DIV/0!</v>
      </c>
      <c r="J41" s="332"/>
    </row>
    <row r="42" spans="2:11" ht="15.75">
      <c r="B42" s="316">
        <v>32</v>
      </c>
      <c r="C42" s="317">
        <f>'Library - Raw Data'!B38</f>
        <v>32</v>
      </c>
      <c r="D42" s="318" t="e">
        <f>'Library - Raw Data'!J100</f>
        <v>#DIV/0!</v>
      </c>
      <c r="E42" s="319"/>
      <c r="F42" s="320"/>
      <c r="G42" s="321" t="e">
        <f t="shared" si="1"/>
        <v>#DIV/0!</v>
      </c>
      <c r="H42" s="322"/>
      <c r="I42" s="323" t="e">
        <f t="shared" si="0"/>
        <v>#DIV/0!</v>
      </c>
      <c r="J42" s="332"/>
      <c r="K42" s="308"/>
    </row>
    <row r="43" spans="2:11" ht="15.75">
      <c r="B43" s="316">
        <v>33</v>
      </c>
      <c r="C43" s="317">
        <f>'Library - Raw Data'!B39</f>
        <v>33</v>
      </c>
      <c r="D43" s="318" t="e">
        <f>'Library - Raw Data'!J103</f>
        <v>#DIV/0!</v>
      </c>
      <c r="E43" s="319"/>
      <c r="F43" s="320"/>
      <c r="G43" s="321" t="e">
        <f t="shared" si="1"/>
        <v>#DIV/0!</v>
      </c>
      <c r="H43" s="322"/>
      <c r="I43" s="323" t="e">
        <f t="shared" si="0"/>
        <v>#DIV/0!</v>
      </c>
      <c r="J43" s="332"/>
      <c r="K43" s="308"/>
    </row>
    <row r="44" spans="2:11" ht="12.95" customHeight="1">
      <c r="B44" s="316">
        <v>34</v>
      </c>
      <c r="C44" s="317">
        <f>'Library - Raw Data'!B40</f>
        <v>34</v>
      </c>
      <c r="D44" s="318" t="e">
        <f>'Library - Raw Data'!J106</f>
        <v>#DIV/0!</v>
      </c>
      <c r="E44" s="319"/>
      <c r="F44" s="320"/>
      <c r="G44" s="321" t="e">
        <f t="shared" si="1"/>
        <v>#DIV/0!</v>
      </c>
      <c r="H44" s="322"/>
      <c r="I44" s="323" t="e">
        <f t="shared" si="0"/>
        <v>#DIV/0!</v>
      </c>
      <c r="J44" s="333"/>
      <c r="K44" s="308"/>
    </row>
    <row r="45" spans="2:11" ht="15.75">
      <c r="B45" s="316">
        <v>35</v>
      </c>
      <c r="C45" s="317">
        <f>'Library - Raw Data'!B41</f>
        <v>35</v>
      </c>
      <c r="D45" s="318" t="e">
        <f>'Library - Raw Data'!J109</f>
        <v>#DIV/0!</v>
      </c>
      <c r="E45" s="319"/>
      <c r="F45" s="320"/>
      <c r="G45" s="321" t="e">
        <f t="shared" si="1"/>
        <v>#DIV/0!</v>
      </c>
      <c r="H45" s="322"/>
      <c r="I45" s="323" t="e">
        <f t="shared" si="0"/>
        <v>#DIV/0!</v>
      </c>
      <c r="J45" s="333"/>
      <c r="K45" s="308"/>
    </row>
    <row r="46" spans="2:11" ht="15.75">
      <c r="B46" s="316">
        <v>36</v>
      </c>
      <c r="C46" s="317">
        <f>'Library - Raw Data'!B42</f>
        <v>36</v>
      </c>
      <c r="D46" s="318" t="e">
        <f>'Library - Raw Data'!J112</f>
        <v>#DIV/0!</v>
      </c>
      <c r="E46" s="319"/>
      <c r="F46" s="320"/>
      <c r="G46" s="321" t="e">
        <f t="shared" si="1"/>
        <v>#DIV/0!</v>
      </c>
      <c r="H46" s="322"/>
      <c r="I46" s="323" t="e">
        <f t="shared" si="0"/>
        <v>#DIV/0!</v>
      </c>
      <c r="J46" s="333"/>
      <c r="K46" s="308"/>
    </row>
    <row r="47" spans="2:11" ht="15.75">
      <c r="B47" s="316">
        <v>37</v>
      </c>
      <c r="C47" s="317">
        <f>'Library - Raw Data'!B43</f>
        <v>37</v>
      </c>
      <c r="D47" s="318" t="e">
        <f>'Library - Raw Data'!J115</f>
        <v>#DIV/0!</v>
      </c>
      <c r="E47" s="319"/>
      <c r="F47" s="320"/>
      <c r="G47" s="321" t="e">
        <f t="shared" si="1"/>
        <v>#DIV/0!</v>
      </c>
      <c r="H47" s="322"/>
      <c r="I47" s="323" t="e">
        <f t="shared" si="0"/>
        <v>#DIV/0!</v>
      </c>
      <c r="J47" s="333"/>
      <c r="K47" s="308"/>
    </row>
    <row r="48" spans="2:11" ht="15.75">
      <c r="B48" s="316">
        <v>38</v>
      </c>
      <c r="C48" s="317">
        <f>'Library - Raw Data'!B44</f>
        <v>38</v>
      </c>
      <c r="D48" s="318" t="e">
        <f>'Library - Raw Data'!J118</f>
        <v>#DIV/0!</v>
      </c>
      <c r="E48" s="319"/>
      <c r="F48" s="320"/>
      <c r="G48" s="321" t="e">
        <f t="shared" si="1"/>
        <v>#DIV/0!</v>
      </c>
      <c r="H48" s="322"/>
      <c r="I48" s="323" t="e">
        <f t="shared" si="0"/>
        <v>#DIV/0!</v>
      </c>
      <c r="J48" s="333"/>
      <c r="K48" s="308"/>
    </row>
    <row r="49" spans="2:11" ht="15.75">
      <c r="B49" s="316">
        <v>39</v>
      </c>
      <c r="C49" s="317">
        <f>'Library - Raw Data'!B45</f>
        <v>39</v>
      </c>
      <c r="D49" s="318" t="e">
        <f>'Library - Raw Data'!J121</f>
        <v>#DIV/0!</v>
      </c>
      <c r="E49" s="319"/>
      <c r="F49" s="320"/>
      <c r="G49" s="321" t="e">
        <f t="shared" si="1"/>
        <v>#DIV/0!</v>
      </c>
      <c r="H49" s="322"/>
      <c r="I49" s="323" t="e">
        <f t="shared" si="0"/>
        <v>#DIV/0!</v>
      </c>
      <c r="J49" s="333"/>
      <c r="K49" s="308"/>
    </row>
    <row r="50" spans="2:11" ht="15.75">
      <c r="B50" s="316">
        <v>40</v>
      </c>
      <c r="C50" s="317">
        <f>'Library - Raw Data'!B46</f>
        <v>40</v>
      </c>
      <c r="D50" s="318" t="e">
        <f>'Library - Raw Data'!J124</f>
        <v>#DIV/0!</v>
      </c>
      <c r="E50" s="319"/>
      <c r="F50" s="320"/>
      <c r="G50" s="321" t="e">
        <f t="shared" si="1"/>
        <v>#DIV/0!</v>
      </c>
      <c r="H50" s="322"/>
      <c r="I50" s="323" t="e">
        <f t="shared" si="0"/>
        <v>#DIV/0!</v>
      </c>
      <c r="J50" s="333"/>
      <c r="K50" s="308"/>
    </row>
    <row r="51" spans="2:11" ht="15.75">
      <c r="B51" s="316">
        <v>41</v>
      </c>
      <c r="C51" s="317">
        <f>'Library - Raw Data'!B47</f>
        <v>41</v>
      </c>
      <c r="D51" s="318" t="e">
        <f>'Library - Raw Data'!J127</f>
        <v>#DIV/0!</v>
      </c>
      <c r="E51" s="319"/>
      <c r="F51" s="320"/>
      <c r="G51" s="321" t="e">
        <f t="shared" si="1"/>
        <v>#DIV/0!</v>
      </c>
      <c r="H51" s="322"/>
      <c r="I51" s="323" t="e">
        <f t="shared" si="0"/>
        <v>#DIV/0!</v>
      </c>
      <c r="J51" s="333"/>
      <c r="K51" s="308"/>
    </row>
    <row r="52" spans="2:11" ht="15.75">
      <c r="B52" s="316">
        <v>42</v>
      </c>
      <c r="C52" s="317">
        <f>'Library - Raw Data'!B48</f>
        <v>42</v>
      </c>
      <c r="D52" s="318" t="e">
        <f>'Library - Raw Data'!J130</f>
        <v>#DIV/0!</v>
      </c>
      <c r="E52" s="319"/>
      <c r="F52" s="320"/>
      <c r="G52" s="321" t="e">
        <f t="shared" si="1"/>
        <v>#DIV/0!</v>
      </c>
      <c r="H52" s="322"/>
      <c r="I52" s="323" t="e">
        <f t="shared" si="0"/>
        <v>#DIV/0!</v>
      </c>
      <c r="J52" s="333"/>
    </row>
    <row r="53" spans="2:11" ht="15.75">
      <c r="B53" s="316">
        <v>43</v>
      </c>
      <c r="C53" s="317">
        <f>'Library - Raw Data'!B49</f>
        <v>43</v>
      </c>
      <c r="D53" s="318" t="e">
        <f>'Library - Raw Data'!J133</f>
        <v>#DIV/0!</v>
      </c>
      <c r="E53" s="319"/>
      <c r="F53" s="320"/>
      <c r="G53" s="321" t="e">
        <f t="shared" si="1"/>
        <v>#DIV/0!</v>
      </c>
      <c r="H53" s="322"/>
      <c r="I53" s="323" t="e">
        <f t="shared" si="0"/>
        <v>#DIV/0!</v>
      </c>
      <c r="J53" s="308"/>
    </row>
    <row r="54" spans="2:11" ht="15.75">
      <c r="B54" s="316">
        <v>44</v>
      </c>
      <c r="C54" s="317">
        <f>'Library - Raw Data'!B50</f>
        <v>44</v>
      </c>
      <c r="D54" s="318" t="e">
        <f>'Library - Raw Data'!J136</f>
        <v>#DIV/0!</v>
      </c>
      <c r="E54" s="319"/>
      <c r="F54" s="320"/>
      <c r="G54" s="321" t="e">
        <f t="shared" si="1"/>
        <v>#DIV/0!</v>
      </c>
      <c r="H54" s="322"/>
      <c r="I54" s="323" t="e">
        <f t="shared" si="0"/>
        <v>#DIV/0!</v>
      </c>
    </row>
    <row r="55" spans="2:11" ht="15.75">
      <c r="B55" s="316">
        <v>45</v>
      </c>
      <c r="C55" s="317">
        <f>'Library - Raw Data'!B51</f>
        <v>45</v>
      </c>
      <c r="D55" s="318" t="e">
        <f>'Library - Raw Data'!J139</f>
        <v>#DIV/0!</v>
      </c>
      <c r="E55" s="319"/>
      <c r="F55" s="320"/>
      <c r="G55" s="321" t="e">
        <f t="shared" si="1"/>
        <v>#DIV/0!</v>
      </c>
      <c r="H55" s="322"/>
      <c r="I55" s="323" t="e">
        <f t="shared" si="0"/>
        <v>#DIV/0!</v>
      </c>
    </row>
    <row r="56" spans="2:11" ht="15.75">
      <c r="B56" s="316">
        <v>46</v>
      </c>
      <c r="C56" s="317">
        <f>'Library - Raw Data'!B52</f>
        <v>46</v>
      </c>
      <c r="D56" s="318" t="e">
        <f>'Library - Raw Data'!J142</f>
        <v>#DIV/0!</v>
      </c>
      <c r="E56" s="319"/>
      <c r="F56" s="320"/>
      <c r="G56" s="321" t="e">
        <f t="shared" si="1"/>
        <v>#DIV/0!</v>
      </c>
      <c r="H56" s="322"/>
      <c r="I56" s="323" t="e">
        <f t="shared" si="0"/>
        <v>#DIV/0!</v>
      </c>
    </row>
    <row r="57" spans="2:11" ht="15.75">
      <c r="B57" s="316">
        <v>47</v>
      </c>
      <c r="C57" s="317">
        <f>'Library - Raw Data'!B53</f>
        <v>47</v>
      </c>
      <c r="D57" s="318" t="e">
        <f>'Library - Raw Data'!J145</f>
        <v>#DIV/0!</v>
      </c>
      <c r="E57" s="319"/>
      <c r="F57" s="320"/>
      <c r="G57" s="321" t="e">
        <f t="shared" si="1"/>
        <v>#DIV/0!</v>
      </c>
      <c r="H57" s="322"/>
      <c r="I57" s="323" t="e">
        <f t="shared" si="0"/>
        <v>#DIV/0!</v>
      </c>
    </row>
    <row r="58" spans="2:11" ht="15.75">
      <c r="B58" s="316">
        <v>48</v>
      </c>
      <c r="C58" s="317">
        <f>'Library - Raw Data'!B54</f>
        <v>48</v>
      </c>
      <c r="D58" s="318" t="e">
        <f>'Library - Raw Data'!J148</f>
        <v>#DIV/0!</v>
      </c>
      <c r="E58" s="319"/>
      <c r="F58" s="320"/>
      <c r="G58" s="321" t="e">
        <f t="shared" si="1"/>
        <v>#DIV/0!</v>
      </c>
      <c r="H58" s="322"/>
      <c r="I58" s="323" t="e">
        <f t="shared" si="0"/>
        <v>#DIV/0!</v>
      </c>
    </row>
    <row r="59" spans="2:11" ht="15.75">
      <c r="B59" s="316">
        <v>49</v>
      </c>
      <c r="C59" s="317">
        <f>'Library - Raw Data'!B55</f>
        <v>49</v>
      </c>
      <c r="D59" s="318" t="e">
        <f>'Library - Raw Data'!J151</f>
        <v>#DIV/0!</v>
      </c>
      <c r="E59" s="319"/>
      <c r="F59" s="320"/>
      <c r="G59" s="321" t="e">
        <f t="shared" si="1"/>
        <v>#DIV/0!</v>
      </c>
      <c r="H59" s="322"/>
      <c r="I59" s="323" t="e">
        <f t="shared" si="0"/>
        <v>#DIV/0!</v>
      </c>
    </row>
    <row r="60" spans="2:11" ht="15.75">
      <c r="B60" s="316">
        <v>50</v>
      </c>
      <c r="C60" s="317">
        <f>'Library - Raw Data'!B56</f>
        <v>50</v>
      </c>
      <c r="D60" s="318" t="e">
        <f>'Library - Raw Data'!J154</f>
        <v>#DIV/0!</v>
      </c>
      <c r="E60" s="319"/>
      <c r="F60" s="320"/>
      <c r="G60" s="321" t="e">
        <f t="shared" si="1"/>
        <v>#DIV/0!</v>
      </c>
      <c r="H60" s="322"/>
      <c r="I60" s="323" t="e">
        <f t="shared" si="0"/>
        <v>#DIV/0!</v>
      </c>
    </row>
    <row r="61" spans="2:11" ht="15.75">
      <c r="B61" s="316">
        <v>51</v>
      </c>
      <c r="C61" s="317">
        <f>'Library - Raw Data'!B57</f>
        <v>51</v>
      </c>
      <c r="D61" s="318" t="e">
        <f>'Library - Raw Data'!J157</f>
        <v>#DIV/0!</v>
      </c>
      <c r="E61" s="319"/>
      <c r="F61" s="320"/>
      <c r="G61" s="321" t="e">
        <f t="shared" si="1"/>
        <v>#DIV/0!</v>
      </c>
      <c r="H61" s="322"/>
      <c r="I61" s="323" t="e">
        <f t="shared" si="0"/>
        <v>#DIV/0!</v>
      </c>
    </row>
    <row r="62" spans="2:11" ht="15.75">
      <c r="B62" s="316">
        <v>52</v>
      </c>
      <c r="C62" s="317">
        <f>'Library - Raw Data'!B58</f>
        <v>52</v>
      </c>
      <c r="D62" s="318" t="e">
        <f>'Library - Raw Data'!J160</f>
        <v>#DIV/0!</v>
      </c>
      <c r="E62" s="319"/>
      <c r="F62" s="320"/>
      <c r="G62" s="321" t="e">
        <f t="shared" si="1"/>
        <v>#DIV/0!</v>
      </c>
      <c r="H62" s="322"/>
      <c r="I62" s="323" t="e">
        <f t="shared" si="0"/>
        <v>#DIV/0!</v>
      </c>
    </row>
    <row r="63" spans="2:11" ht="15.75">
      <c r="B63" s="316">
        <v>53</v>
      </c>
      <c r="C63" s="317">
        <f>'Library - Raw Data'!B59</f>
        <v>53</v>
      </c>
      <c r="D63" s="318" t="e">
        <f>'Library - Raw Data'!J163</f>
        <v>#DIV/0!</v>
      </c>
      <c r="E63" s="319"/>
      <c r="F63" s="320"/>
      <c r="G63" s="321" t="e">
        <f t="shared" si="1"/>
        <v>#DIV/0!</v>
      </c>
      <c r="H63" s="322"/>
      <c r="I63" s="323" t="e">
        <f t="shared" si="0"/>
        <v>#DIV/0!</v>
      </c>
    </row>
    <row r="64" spans="2:11" ht="15.75">
      <c r="B64" s="316">
        <v>54</v>
      </c>
      <c r="C64" s="317">
        <f>'Library - Raw Data'!B60</f>
        <v>54</v>
      </c>
      <c r="D64" s="318" t="e">
        <f>'Library - Raw Data'!J166</f>
        <v>#DIV/0!</v>
      </c>
      <c r="E64" s="319"/>
      <c r="F64" s="320"/>
      <c r="G64" s="321" t="e">
        <f t="shared" si="1"/>
        <v>#DIV/0!</v>
      </c>
      <c r="H64" s="322"/>
      <c r="I64" s="323" t="e">
        <f t="shared" si="0"/>
        <v>#DIV/0!</v>
      </c>
    </row>
    <row r="65" spans="2:9" ht="15.75">
      <c r="B65" s="316">
        <v>55</v>
      </c>
      <c r="C65" s="317">
        <f>'Library - Raw Data'!B61</f>
        <v>55</v>
      </c>
      <c r="D65" s="318" t="e">
        <f>'Library - Raw Data'!J169</f>
        <v>#DIV/0!</v>
      </c>
      <c r="E65" s="319"/>
      <c r="F65" s="320"/>
      <c r="G65" s="321" t="e">
        <f t="shared" si="1"/>
        <v>#DIV/0!</v>
      </c>
      <c r="H65" s="322"/>
      <c r="I65" s="323" t="e">
        <f t="shared" si="0"/>
        <v>#DIV/0!</v>
      </c>
    </row>
    <row r="66" spans="2:9" ht="15.75">
      <c r="B66" s="316">
        <v>56</v>
      </c>
      <c r="C66" s="317">
        <f>'Library - Raw Data'!B62</f>
        <v>56</v>
      </c>
      <c r="D66" s="318" t="e">
        <f>'Library - Raw Data'!J172</f>
        <v>#DIV/0!</v>
      </c>
      <c r="E66" s="319"/>
      <c r="F66" s="320"/>
      <c r="G66" s="321" t="e">
        <f t="shared" si="1"/>
        <v>#DIV/0!</v>
      </c>
      <c r="H66" s="322"/>
      <c r="I66" s="323" t="e">
        <f t="shared" si="0"/>
        <v>#DIV/0!</v>
      </c>
    </row>
    <row r="67" spans="2:9" ht="15.75">
      <c r="B67" s="316">
        <v>57</v>
      </c>
      <c r="C67" s="317">
        <f>'Library - Raw Data'!B63</f>
        <v>57</v>
      </c>
      <c r="D67" s="318" t="e">
        <f>'Library - Raw Data'!J175</f>
        <v>#DIV/0!</v>
      </c>
      <c r="E67" s="319"/>
      <c r="F67" s="320"/>
      <c r="G67" s="321" t="e">
        <f t="shared" si="1"/>
        <v>#DIV/0!</v>
      </c>
      <c r="H67" s="322"/>
      <c r="I67" s="323" t="e">
        <f t="shared" si="0"/>
        <v>#DIV/0!</v>
      </c>
    </row>
    <row r="68" spans="2:9" ht="15.75">
      <c r="B68" s="316">
        <v>58</v>
      </c>
      <c r="C68" s="317">
        <f>'Library - Raw Data'!B64</f>
        <v>58</v>
      </c>
      <c r="D68" s="318" t="e">
        <f>'Library - Raw Data'!J178</f>
        <v>#DIV/0!</v>
      </c>
      <c r="E68" s="319"/>
      <c r="F68" s="320"/>
      <c r="G68" s="321" t="e">
        <f t="shared" si="1"/>
        <v>#DIV/0!</v>
      </c>
      <c r="H68" s="322"/>
      <c r="I68" s="323" t="e">
        <f t="shared" si="0"/>
        <v>#DIV/0!</v>
      </c>
    </row>
    <row r="69" spans="2:9" ht="15.75">
      <c r="B69" s="316">
        <v>59</v>
      </c>
      <c r="C69" s="317">
        <f>'Library - Raw Data'!B65</f>
        <v>59</v>
      </c>
      <c r="D69" s="318" t="e">
        <f>'Library - Raw Data'!J181</f>
        <v>#DIV/0!</v>
      </c>
      <c r="E69" s="319"/>
      <c r="F69" s="320"/>
      <c r="G69" s="321" t="e">
        <f t="shared" si="1"/>
        <v>#DIV/0!</v>
      </c>
      <c r="H69" s="322"/>
      <c r="I69" s="323" t="e">
        <f t="shared" si="0"/>
        <v>#DIV/0!</v>
      </c>
    </row>
    <row r="70" spans="2:9" ht="15.75">
      <c r="B70" s="316">
        <v>60</v>
      </c>
      <c r="C70" s="317">
        <f>'Library - Raw Data'!B66</f>
        <v>60</v>
      </c>
      <c r="D70" s="318" t="e">
        <f>'Library - Raw Data'!J184</f>
        <v>#DIV/0!</v>
      </c>
      <c r="E70" s="319"/>
      <c r="F70" s="320"/>
      <c r="G70" s="321" t="e">
        <f t="shared" si="1"/>
        <v>#DIV/0!</v>
      </c>
      <c r="H70" s="322"/>
      <c r="I70" s="323" t="e">
        <f t="shared" si="0"/>
        <v>#DIV/0!</v>
      </c>
    </row>
    <row r="71" spans="2:9" ht="15.75">
      <c r="B71" s="316">
        <v>61</v>
      </c>
      <c r="C71" s="317">
        <f>'Library - Raw Data'!B67</f>
        <v>61</v>
      </c>
      <c r="D71" s="318" t="e">
        <f>'Library - Raw Data'!J187</f>
        <v>#DIV/0!</v>
      </c>
      <c r="E71" s="319"/>
      <c r="F71" s="320"/>
      <c r="G71" s="321" t="e">
        <f t="shared" si="1"/>
        <v>#DIV/0!</v>
      </c>
      <c r="H71" s="322"/>
      <c r="I71" s="323" t="e">
        <f t="shared" si="0"/>
        <v>#DIV/0!</v>
      </c>
    </row>
    <row r="72" spans="2:9" ht="15.75">
      <c r="B72" s="316">
        <v>62</v>
      </c>
      <c r="C72" s="317">
        <f>'Library - Raw Data'!B68</f>
        <v>62</v>
      </c>
      <c r="D72" s="318" t="e">
        <f>'Library - Raw Data'!J190</f>
        <v>#DIV/0!</v>
      </c>
      <c r="E72" s="319"/>
      <c r="F72" s="320"/>
      <c r="G72" s="321" t="e">
        <f t="shared" si="1"/>
        <v>#DIV/0!</v>
      </c>
      <c r="H72" s="322"/>
      <c r="I72" s="323" t="e">
        <f t="shared" si="0"/>
        <v>#DIV/0!</v>
      </c>
    </row>
    <row r="73" spans="2:9" ht="15.75">
      <c r="B73" s="316">
        <v>63</v>
      </c>
      <c r="C73" s="317">
        <f>'Library - Raw Data'!B69</f>
        <v>63</v>
      </c>
      <c r="D73" s="318" t="e">
        <f>'Library - Raw Data'!J193</f>
        <v>#DIV/0!</v>
      </c>
      <c r="E73" s="319"/>
      <c r="F73" s="320"/>
      <c r="G73" s="321" t="e">
        <f t="shared" si="1"/>
        <v>#DIV/0!</v>
      </c>
      <c r="H73" s="322"/>
      <c r="I73" s="323" t="e">
        <f t="shared" si="0"/>
        <v>#DIV/0!</v>
      </c>
    </row>
    <row r="74" spans="2:9" ht="15.75">
      <c r="B74" s="316">
        <v>64</v>
      </c>
      <c r="C74" s="317">
        <f>'Library - Raw Data'!B70</f>
        <v>64</v>
      </c>
      <c r="D74" s="318" t="e">
        <f>'Library - Raw Data'!J196</f>
        <v>#DIV/0!</v>
      </c>
      <c r="E74" s="319"/>
      <c r="F74" s="320"/>
      <c r="G74" s="321" t="e">
        <f t="shared" si="1"/>
        <v>#DIV/0!</v>
      </c>
      <c r="H74" s="322"/>
      <c r="I74" s="323" t="e">
        <f t="shared" si="0"/>
        <v>#DIV/0!</v>
      </c>
    </row>
    <row r="75" spans="2:9" ht="15.75">
      <c r="B75" s="316">
        <v>65</v>
      </c>
      <c r="C75" s="317">
        <f>'Library - Raw Data'!B71</f>
        <v>65</v>
      </c>
      <c r="D75" s="318" t="e">
        <f>'Library - Raw Data'!J199</f>
        <v>#DIV/0!</v>
      </c>
      <c r="E75" s="319"/>
      <c r="F75" s="320"/>
      <c r="G75" s="321" t="e">
        <f t="shared" si="1"/>
        <v>#DIV/0!</v>
      </c>
      <c r="H75" s="322"/>
      <c r="I75" s="323" t="e">
        <f t="shared" ref="I75:I138" si="2">$G75*(H75/$D$8)-H75</f>
        <v>#DIV/0!</v>
      </c>
    </row>
    <row r="76" spans="2:9" ht="15.75">
      <c r="B76" s="316">
        <v>66</v>
      </c>
      <c r="C76" s="317">
        <f>'Library - Raw Data'!B72</f>
        <v>66</v>
      </c>
      <c r="D76" s="318" t="e">
        <f>'Library - Raw Data'!J202</f>
        <v>#DIV/0!</v>
      </c>
      <c r="E76" s="319"/>
      <c r="F76" s="320"/>
      <c r="G76" s="321" t="e">
        <f t="shared" si="1"/>
        <v>#DIV/0!</v>
      </c>
      <c r="H76" s="322"/>
      <c r="I76" s="323" t="e">
        <f t="shared" si="2"/>
        <v>#DIV/0!</v>
      </c>
    </row>
    <row r="77" spans="2:9" ht="15.75">
      <c r="B77" s="316">
        <v>67</v>
      </c>
      <c r="C77" s="317">
        <f>'Library - Raw Data'!B73</f>
        <v>67</v>
      </c>
      <c r="D77" s="318" t="e">
        <f>'Library - Raw Data'!J205</f>
        <v>#DIV/0!</v>
      </c>
      <c r="E77" s="319"/>
      <c r="F77" s="320"/>
      <c r="G77" s="321" t="e">
        <f t="shared" si="1"/>
        <v>#DIV/0!</v>
      </c>
      <c r="H77" s="322"/>
      <c r="I77" s="323" t="e">
        <f t="shared" si="2"/>
        <v>#DIV/0!</v>
      </c>
    </row>
    <row r="78" spans="2:9" ht="15.75">
      <c r="B78" s="316">
        <v>68</v>
      </c>
      <c r="C78" s="317">
        <f>'Library - Raw Data'!B74</f>
        <v>68</v>
      </c>
      <c r="D78" s="318" t="e">
        <f>'Library - Raw Data'!J208</f>
        <v>#DIV/0!</v>
      </c>
      <c r="E78" s="319"/>
      <c r="F78" s="320"/>
      <c r="G78" s="321" t="e">
        <f t="shared" si="1"/>
        <v>#DIV/0!</v>
      </c>
      <c r="H78" s="322"/>
      <c r="I78" s="323" t="e">
        <f t="shared" si="2"/>
        <v>#DIV/0!</v>
      </c>
    </row>
    <row r="79" spans="2:9" ht="15.75">
      <c r="B79" s="316">
        <v>69</v>
      </c>
      <c r="C79" s="317">
        <f>'Library - Raw Data'!B75</f>
        <v>69</v>
      </c>
      <c r="D79" s="318" t="e">
        <f>'Library - Raw Data'!J211</f>
        <v>#DIV/0!</v>
      </c>
      <c r="E79" s="319"/>
      <c r="F79" s="320"/>
      <c r="G79" s="321" t="e">
        <f t="shared" ref="G79:G142" si="3">D79*(E79/1000)*($L$16/F79)</f>
        <v>#DIV/0!</v>
      </c>
      <c r="H79" s="322"/>
      <c r="I79" s="323" t="e">
        <f t="shared" si="2"/>
        <v>#DIV/0!</v>
      </c>
    </row>
    <row r="80" spans="2:9" ht="15.75">
      <c r="B80" s="316">
        <v>70</v>
      </c>
      <c r="C80" s="317">
        <f>'Library - Raw Data'!B76</f>
        <v>70</v>
      </c>
      <c r="D80" s="318" t="e">
        <f>'Library - Raw Data'!J214</f>
        <v>#DIV/0!</v>
      </c>
      <c r="E80" s="319"/>
      <c r="F80" s="320"/>
      <c r="G80" s="321" t="e">
        <f t="shared" si="3"/>
        <v>#DIV/0!</v>
      </c>
      <c r="H80" s="322"/>
      <c r="I80" s="323" t="e">
        <f t="shared" si="2"/>
        <v>#DIV/0!</v>
      </c>
    </row>
    <row r="81" spans="2:9" ht="15.75">
      <c r="B81" s="316">
        <v>71</v>
      </c>
      <c r="C81" s="317">
        <f>'Library - Raw Data'!B77</f>
        <v>71</v>
      </c>
      <c r="D81" s="318" t="e">
        <f>'Library - Raw Data'!J217</f>
        <v>#DIV/0!</v>
      </c>
      <c r="E81" s="319"/>
      <c r="F81" s="320"/>
      <c r="G81" s="321" t="e">
        <f t="shared" si="3"/>
        <v>#DIV/0!</v>
      </c>
      <c r="H81" s="322"/>
      <c r="I81" s="323" t="e">
        <f t="shared" si="2"/>
        <v>#DIV/0!</v>
      </c>
    </row>
    <row r="82" spans="2:9" ht="15.75">
      <c r="B82" s="316">
        <v>72</v>
      </c>
      <c r="C82" s="317">
        <f>'Library - Raw Data'!B78</f>
        <v>72</v>
      </c>
      <c r="D82" s="318" t="e">
        <f>'Library - Raw Data'!J220</f>
        <v>#DIV/0!</v>
      </c>
      <c r="E82" s="319"/>
      <c r="F82" s="320"/>
      <c r="G82" s="321" t="e">
        <f t="shared" si="3"/>
        <v>#DIV/0!</v>
      </c>
      <c r="H82" s="322"/>
      <c r="I82" s="323" t="e">
        <f t="shared" si="2"/>
        <v>#DIV/0!</v>
      </c>
    </row>
    <row r="83" spans="2:9" ht="15.75">
      <c r="B83" s="316">
        <v>73</v>
      </c>
      <c r="C83" s="317">
        <f>'Library - Raw Data'!B79</f>
        <v>73</v>
      </c>
      <c r="D83" s="318" t="e">
        <f>'Library - Raw Data'!J223</f>
        <v>#DIV/0!</v>
      </c>
      <c r="E83" s="319"/>
      <c r="F83" s="320"/>
      <c r="G83" s="321" t="e">
        <f t="shared" si="3"/>
        <v>#DIV/0!</v>
      </c>
      <c r="H83" s="322"/>
      <c r="I83" s="323" t="e">
        <f t="shared" si="2"/>
        <v>#DIV/0!</v>
      </c>
    </row>
    <row r="84" spans="2:9" ht="15.75">
      <c r="B84" s="316">
        <v>74</v>
      </c>
      <c r="C84" s="317">
        <f>'Library - Raw Data'!B80</f>
        <v>74</v>
      </c>
      <c r="D84" s="318" t="e">
        <f>'Library - Raw Data'!J226</f>
        <v>#DIV/0!</v>
      </c>
      <c r="E84" s="319"/>
      <c r="F84" s="320"/>
      <c r="G84" s="321" t="e">
        <f t="shared" si="3"/>
        <v>#DIV/0!</v>
      </c>
      <c r="H84" s="322"/>
      <c r="I84" s="323" t="e">
        <f t="shared" si="2"/>
        <v>#DIV/0!</v>
      </c>
    </row>
    <row r="85" spans="2:9" ht="15.75">
      <c r="B85" s="316">
        <v>75</v>
      </c>
      <c r="C85" s="317">
        <f>'Library - Raw Data'!B81</f>
        <v>75</v>
      </c>
      <c r="D85" s="318" t="e">
        <f>'Library - Raw Data'!J229</f>
        <v>#DIV/0!</v>
      </c>
      <c r="E85" s="319"/>
      <c r="F85" s="320"/>
      <c r="G85" s="321" t="e">
        <f t="shared" si="3"/>
        <v>#DIV/0!</v>
      </c>
      <c r="H85" s="322"/>
      <c r="I85" s="323" t="e">
        <f t="shared" si="2"/>
        <v>#DIV/0!</v>
      </c>
    </row>
    <row r="86" spans="2:9" ht="15.75">
      <c r="B86" s="316">
        <v>76</v>
      </c>
      <c r="C86" s="317">
        <f>'Library - Raw Data'!B82</f>
        <v>76</v>
      </c>
      <c r="D86" s="318" t="e">
        <f>'Library - Raw Data'!J232</f>
        <v>#DIV/0!</v>
      </c>
      <c r="E86" s="319"/>
      <c r="F86" s="320"/>
      <c r="G86" s="321" t="e">
        <f t="shared" si="3"/>
        <v>#DIV/0!</v>
      </c>
      <c r="H86" s="322"/>
      <c r="I86" s="323" t="e">
        <f t="shared" si="2"/>
        <v>#DIV/0!</v>
      </c>
    </row>
    <row r="87" spans="2:9" ht="15.75">
      <c r="B87" s="316">
        <v>77</v>
      </c>
      <c r="C87" s="317">
        <f>'Library - Raw Data'!B83</f>
        <v>77</v>
      </c>
      <c r="D87" s="318" t="e">
        <f>'Library - Raw Data'!J235</f>
        <v>#DIV/0!</v>
      </c>
      <c r="E87" s="319"/>
      <c r="F87" s="320"/>
      <c r="G87" s="321" t="e">
        <f t="shared" si="3"/>
        <v>#DIV/0!</v>
      </c>
      <c r="H87" s="322"/>
      <c r="I87" s="323" t="e">
        <f t="shared" si="2"/>
        <v>#DIV/0!</v>
      </c>
    </row>
    <row r="88" spans="2:9" ht="15.75">
      <c r="B88" s="316">
        <v>78</v>
      </c>
      <c r="C88" s="317">
        <f>'Library - Raw Data'!B84</f>
        <v>78</v>
      </c>
      <c r="D88" s="318" t="e">
        <f>'Library - Raw Data'!J238</f>
        <v>#DIV/0!</v>
      </c>
      <c r="E88" s="319"/>
      <c r="F88" s="320"/>
      <c r="G88" s="321" t="e">
        <f t="shared" si="3"/>
        <v>#DIV/0!</v>
      </c>
      <c r="H88" s="322"/>
      <c r="I88" s="323" t="e">
        <f t="shared" si="2"/>
        <v>#DIV/0!</v>
      </c>
    </row>
    <row r="89" spans="2:9" ht="15.75">
      <c r="B89" s="316">
        <v>79</v>
      </c>
      <c r="C89" s="317">
        <f>'Library - Raw Data'!B85</f>
        <v>79</v>
      </c>
      <c r="D89" s="318" t="e">
        <f>'Library - Raw Data'!J241</f>
        <v>#DIV/0!</v>
      </c>
      <c r="E89" s="319"/>
      <c r="F89" s="320"/>
      <c r="G89" s="321" t="e">
        <f t="shared" si="3"/>
        <v>#DIV/0!</v>
      </c>
      <c r="H89" s="322"/>
      <c r="I89" s="323" t="e">
        <f t="shared" si="2"/>
        <v>#DIV/0!</v>
      </c>
    </row>
    <row r="90" spans="2:9" ht="15.75">
      <c r="B90" s="316">
        <v>80</v>
      </c>
      <c r="C90" s="317">
        <f>'Library - Raw Data'!B86</f>
        <v>80</v>
      </c>
      <c r="D90" s="318" t="e">
        <f>'Library - Raw Data'!J244</f>
        <v>#DIV/0!</v>
      </c>
      <c r="E90" s="319"/>
      <c r="F90" s="320"/>
      <c r="G90" s="321" t="e">
        <f t="shared" si="3"/>
        <v>#DIV/0!</v>
      </c>
      <c r="H90" s="322"/>
      <c r="I90" s="323" t="e">
        <f t="shared" si="2"/>
        <v>#DIV/0!</v>
      </c>
    </row>
    <row r="91" spans="2:9" ht="15.75">
      <c r="B91" s="316">
        <v>81</v>
      </c>
      <c r="C91" s="317">
        <f>'Library - Raw Data'!B87</f>
        <v>81</v>
      </c>
      <c r="D91" s="318" t="e">
        <f>'Library - Raw Data'!J247</f>
        <v>#DIV/0!</v>
      </c>
      <c r="E91" s="319"/>
      <c r="F91" s="320"/>
      <c r="G91" s="321" t="e">
        <f t="shared" si="3"/>
        <v>#DIV/0!</v>
      </c>
      <c r="H91" s="322"/>
      <c r="I91" s="323" t="e">
        <f t="shared" si="2"/>
        <v>#DIV/0!</v>
      </c>
    </row>
    <row r="92" spans="2:9" ht="15.75">
      <c r="B92" s="316">
        <v>82</v>
      </c>
      <c r="C92" s="317">
        <f>'Library - Raw Data'!B88</f>
        <v>82</v>
      </c>
      <c r="D92" s="318" t="e">
        <f>'Library - Raw Data'!J250</f>
        <v>#DIV/0!</v>
      </c>
      <c r="E92" s="319"/>
      <c r="F92" s="320"/>
      <c r="G92" s="321" t="e">
        <f t="shared" si="3"/>
        <v>#DIV/0!</v>
      </c>
      <c r="H92" s="322"/>
      <c r="I92" s="323" t="e">
        <f t="shared" si="2"/>
        <v>#DIV/0!</v>
      </c>
    </row>
    <row r="93" spans="2:9" ht="15.75">
      <c r="B93" s="316">
        <v>83</v>
      </c>
      <c r="C93" s="317">
        <f>'Library - Raw Data'!B89</f>
        <v>83</v>
      </c>
      <c r="D93" s="318" t="e">
        <f>'Library - Raw Data'!J253</f>
        <v>#DIV/0!</v>
      </c>
      <c r="E93" s="319"/>
      <c r="F93" s="320"/>
      <c r="G93" s="321" t="e">
        <f t="shared" si="3"/>
        <v>#DIV/0!</v>
      </c>
      <c r="H93" s="322"/>
      <c r="I93" s="323" t="e">
        <f t="shared" si="2"/>
        <v>#DIV/0!</v>
      </c>
    </row>
    <row r="94" spans="2:9" ht="15.75">
      <c r="B94" s="316">
        <v>84</v>
      </c>
      <c r="C94" s="317">
        <f>'Library - Raw Data'!B90</f>
        <v>84</v>
      </c>
      <c r="D94" s="318" t="e">
        <f>'Library - Raw Data'!J256</f>
        <v>#DIV/0!</v>
      </c>
      <c r="E94" s="319"/>
      <c r="F94" s="320"/>
      <c r="G94" s="321" t="e">
        <f t="shared" si="3"/>
        <v>#DIV/0!</v>
      </c>
      <c r="H94" s="322"/>
      <c r="I94" s="323" t="e">
        <f t="shared" si="2"/>
        <v>#DIV/0!</v>
      </c>
    </row>
    <row r="95" spans="2:9" ht="15.75">
      <c r="B95" s="316">
        <v>85</v>
      </c>
      <c r="C95" s="317">
        <f>'Library - Raw Data'!B91</f>
        <v>85</v>
      </c>
      <c r="D95" s="318" t="e">
        <f>'Library - Raw Data'!J259</f>
        <v>#DIV/0!</v>
      </c>
      <c r="E95" s="319"/>
      <c r="F95" s="320"/>
      <c r="G95" s="321" t="e">
        <f t="shared" si="3"/>
        <v>#DIV/0!</v>
      </c>
      <c r="H95" s="322"/>
      <c r="I95" s="323" t="e">
        <f t="shared" si="2"/>
        <v>#DIV/0!</v>
      </c>
    </row>
    <row r="96" spans="2:9" ht="15.75">
      <c r="B96" s="316">
        <v>86</v>
      </c>
      <c r="C96" s="317">
        <f>'Library - Raw Data'!B92</f>
        <v>86</v>
      </c>
      <c r="D96" s="318" t="e">
        <f>'Library - Raw Data'!J262</f>
        <v>#DIV/0!</v>
      </c>
      <c r="E96" s="319"/>
      <c r="F96" s="320"/>
      <c r="G96" s="321" t="e">
        <f t="shared" si="3"/>
        <v>#DIV/0!</v>
      </c>
      <c r="H96" s="322"/>
      <c r="I96" s="323" t="e">
        <f t="shared" si="2"/>
        <v>#DIV/0!</v>
      </c>
    </row>
    <row r="97" spans="2:9" ht="15.75">
      <c r="B97" s="316">
        <v>87</v>
      </c>
      <c r="C97" s="317">
        <f>'Library - Raw Data'!B93</f>
        <v>87</v>
      </c>
      <c r="D97" s="318" t="e">
        <f>'Library - Raw Data'!J265</f>
        <v>#DIV/0!</v>
      </c>
      <c r="E97" s="319"/>
      <c r="F97" s="320"/>
      <c r="G97" s="321" t="e">
        <f t="shared" si="3"/>
        <v>#DIV/0!</v>
      </c>
      <c r="H97" s="322"/>
      <c r="I97" s="323" t="e">
        <f t="shared" si="2"/>
        <v>#DIV/0!</v>
      </c>
    </row>
    <row r="98" spans="2:9" ht="15.75">
      <c r="B98" s="316">
        <v>88</v>
      </c>
      <c r="C98" s="317">
        <f>'Library - Raw Data'!B94</f>
        <v>88</v>
      </c>
      <c r="D98" s="318" t="e">
        <f>'Library - Raw Data'!J268</f>
        <v>#DIV/0!</v>
      </c>
      <c r="E98" s="319"/>
      <c r="F98" s="320"/>
      <c r="G98" s="321" t="e">
        <f t="shared" si="3"/>
        <v>#DIV/0!</v>
      </c>
      <c r="H98" s="322"/>
      <c r="I98" s="323" t="e">
        <f t="shared" si="2"/>
        <v>#DIV/0!</v>
      </c>
    </row>
    <row r="99" spans="2:9" ht="15.75">
      <c r="B99" s="316">
        <v>89</v>
      </c>
      <c r="C99" s="317">
        <f>'Library - Raw Data'!B95</f>
        <v>89</v>
      </c>
      <c r="D99" s="318" t="e">
        <f>'Library - Raw Data'!J271</f>
        <v>#DIV/0!</v>
      </c>
      <c r="E99" s="319"/>
      <c r="F99" s="320"/>
      <c r="G99" s="321" t="e">
        <f t="shared" si="3"/>
        <v>#DIV/0!</v>
      </c>
      <c r="H99" s="322"/>
      <c r="I99" s="323" t="e">
        <f t="shared" si="2"/>
        <v>#DIV/0!</v>
      </c>
    </row>
    <row r="100" spans="2:9" ht="15.75">
      <c r="B100" s="316">
        <v>90</v>
      </c>
      <c r="C100" s="317">
        <f>'Library - Raw Data'!B96</f>
        <v>90</v>
      </c>
      <c r="D100" s="318" t="e">
        <f>'Library - Raw Data'!J274</f>
        <v>#DIV/0!</v>
      </c>
      <c r="E100" s="319"/>
      <c r="F100" s="320"/>
      <c r="G100" s="321" t="e">
        <f t="shared" si="3"/>
        <v>#DIV/0!</v>
      </c>
      <c r="H100" s="322"/>
      <c r="I100" s="323" t="e">
        <f t="shared" si="2"/>
        <v>#DIV/0!</v>
      </c>
    </row>
    <row r="101" spans="2:9" ht="15.75">
      <c r="B101" s="316">
        <v>91</v>
      </c>
      <c r="C101" s="317">
        <f>'Library - Raw Data'!B97</f>
        <v>91</v>
      </c>
      <c r="D101" s="318" t="e">
        <f>'Library - Raw Data'!J277</f>
        <v>#DIV/0!</v>
      </c>
      <c r="E101" s="319"/>
      <c r="F101" s="320"/>
      <c r="G101" s="321" t="e">
        <f t="shared" si="3"/>
        <v>#DIV/0!</v>
      </c>
      <c r="H101" s="322"/>
      <c r="I101" s="323" t="e">
        <f t="shared" si="2"/>
        <v>#DIV/0!</v>
      </c>
    </row>
    <row r="102" spans="2:9" ht="15.75">
      <c r="B102" s="316">
        <v>92</v>
      </c>
      <c r="C102" s="317">
        <f>'Library - Raw Data'!B98</f>
        <v>92</v>
      </c>
      <c r="D102" s="318" t="e">
        <f>'Library - Raw Data'!J280</f>
        <v>#DIV/0!</v>
      </c>
      <c r="E102" s="319"/>
      <c r="F102" s="320"/>
      <c r="G102" s="321" t="e">
        <f t="shared" si="3"/>
        <v>#DIV/0!</v>
      </c>
      <c r="H102" s="322"/>
      <c r="I102" s="323" t="e">
        <f t="shared" si="2"/>
        <v>#DIV/0!</v>
      </c>
    </row>
    <row r="103" spans="2:9" ht="15.75">
      <c r="B103" s="316">
        <v>93</v>
      </c>
      <c r="C103" s="317">
        <f>'Library - Raw Data'!B99</f>
        <v>93</v>
      </c>
      <c r="D103" s="318" t="e">
        <f>'Library - Raw Data'!J283</f>
        <v>#DIV/0!</v>
      </c>
      <c r="E103" s="319"/>
      <c r="F103" s="320"/>
      <c r="G103" s="321" t="e">
        <f t="shared" si="3"/>
        <v>#DIV/0!</v>
      </c>
      <c r="H103" s="322"/>
      <c r="I103" s="323" t="e">
        <f t="shared" si="2"/>
        <v>#DIV/0!</v>
      </c>
    </row>
    <row r="104" spans="2:9" ht="15.75">
      <c r="B104" s="316">
        <v>94</v>
      </c>
      <c r="C104" s="317">
        <f>'Library - Raw Data'!B100</f>
        <v>94</v>
      </c>
      <c r="D104" s="318" t="e">
        <f>'Library - Raw Data'!J286</f>
        <v>#DIV/0!</v>
      </c>
      <c r="E104" s="319"/>
      <c r="F104" s="320"/>
      <c r="G104" s="321" t="e">
        <f t="shared" si="3"/>
        <v>#DIV/0!</v>
      </c>
      <c r="H104" s="322"/>
      <c r="I104" s="323" t="e">
        <f t="shared" si="2"/>
        <v>#DIV/0!</v>
      </c>
    </row>
    <row r="105" spans="2:9" ht="15.75">
      <c r="B105" s="316">
        <v>95</v>
      </c>
      <c r="C105" s="317">
        <f>'Library - Raw Data'!B101</f>
        <v>95</v>
      </c>
      <c r="D105" s="318" t="e">
        <f>'Library - Raw Data'!J289</f>
        <v>#DIV/0!</v>
      </c>
      <c r="E105" s="319"/>
      <c r="F105" s="320"/>
      <c r="G105" s="321" t="e">
        <f t="shared" si="3"/>
        <v>#DIV/0!</v>
      </c>
      <c r="H105" s="322"/>
      <c r="I105" s="323" t="e">
        <f t="shared" si="2"/>
        <v>#DIV/0!</v>
      </c>
    </row>
    <row r="106" spans="2:9" ht="15.75">
      <c r="B106" s="316">
        <v>96</v>
      </c>
      <c r="C106" s="317">
        <f>'Library - Raw Data'!B102</f>
        <v>96</v>
      </c>
      <c r="D106" s="318" t="e">
        <f>'Library - Raw Data'!J292</f>
        <v>#DIV/0!</v>
      </c>
      <c r="E106" s="319"/>
      <c r="F106" s="320"/>
      <c r="G106" s="321" t="e">
        <f t="shared" si="3"/>
        <v>#DIV/0!</v>
      </c>
      <c r="H106" s="322"/>
      <c r="I106" s="323" t="e">
        <f t="shared" si="2"/>
        <v>#DIV/0!</v>
      </c>
    </row>
    <row r="107" spans="2:9" ht="15.75">
      <c r="B107" s="316">
        <v>97</v>
      </c>
      <c r="C107" s="317">
        <f>'Library - Raw Data'!B103</f>
        <v>97</v>
      </c>
      <c r="D107" s="318" t="e">
        <f>'Library - Raw Data'!J295</f>
        <v>#DIV/0!</v>
      </c>
      <c r="E107" s="319"/>
      <c r="F107" s="320"/>
      <c r="G107" s="321" t="e">
        <f t="shared" si="3"/>
        <v>#DIV/0!</v>
      </c>
      <c r="H107" s="322"/>
      <c r="I107" s="323" t="e">
        <f t="shared" si="2"/>
        <v>#DIV/0!</v>
      </c>
    </row>
    <row r="108" spans="2:9" ht="15.75">
      <c r="B108" s="316">
        <v>98</v>
      </c>
      <c r="C108" s="317">
        <f>'Library - Raw Data'!B104</f>
        <v>98</v>
      </c>
      <c r="D108" s="318" t="e">
        <f>'Library - Raw Data'!J298</f>
        <v>#DIV/0!</v>
      </c>
      <c r="E108" s="319"/>
      <c r="F108" s="320"/>
      <c r="G108" s="321" t="e">
        <f t="shared" si="3"/>
        <v>#DIV/0!</v>
      </c>
      <c r="H108" s="322"/>
      <c r="I108" s="323" t="e">
        <f t="shared" si="2"/>
        <v>#DIV/0!</v>
      </c>
    </row>
    <row r="109" spans="2:9" ht="15.75">
      <c r="B109" s="316">
        <v>99</v>
      </c>
      <c r="C109" s="317">
        <f>'Library - Raw Data'!B105</f>
        <v>99</v>
      </c>
      <c r="D109" s="318" t="e">
        <f>'Library - Raw Data'!J301</f>
        <v>#DIV/0!</v>
      </c>
      <c r="E109" s="319"/>
      <c r="F109" s="320"/>
      <c r="G109" s="321" t="e">
        <f t="shared" si="3"/>
        <v>#DIV/0!</v>
      </c>
      <c r="H109" s="322"/>
      <c r="I109" s="323" t="e">
        <f t="shared" si="2"/>
        <v>#DIV/0!</v>
      </c>
    </row>
    <row r="110" spans="2:9" ht="15.75">
      <c r="B110" s="316">
        <v>100</v>
      </c>
      <c r="C110" s="317">
        <f>'Library - Raw Data'!B106</f>
        <v>100</v>
      </c>
      <c r="D110" s="318" t="e">
        <f>'Library - Raw Data'!J304</f>
        <v>#DIV/0!</v>
      </c>
      <c r="E110" s="319"/>
      <c r="F110" s="320"/>
      <c r="G110" s="321" t="e">
        <f t="shared" si="3"/>
        <v>#DIV/0!</v>
      </c>
      <c r="H110" s="322"/>
      <c r="I110" s="323" t="e">
        <f t="shared" si="2"/>
        <v>#DIV/0!</v>
      </c>
    </row>
    <row r="111" spans="2:9" ht="15.75">
      <c r="B111" s="316">
        <v>101</v>
      </c>
      <c r="C111" s="317">
        <f>'Library - Raw Data'!B107</f>
        <v>101</v>
      </c>
      <c r="D111" s="318" t="e">
        <f>'Library - Raw Data'!J307</f>
        <v>#DIV/0!</v>
      </c>
      <c r="E111" s="319"/>
      <c r="F111" s="320"/>
      <c r="G111" s="321" t="e">
        <f t="shared" si="3"/>
        <v>#DIV/0!</v>
      </c>
      <c r="H111" s="322"/>
      <c r="I111" s="323" t="e">
        <f t="shared" si="2"/>
        <v>#DIV/0!</v>
      </c>
    </row>
    <row r="112" spans="2:9" ht="15.75">
      <c r="B112" s="316">
        <v>102</v>
      </c>
      <c r="C112" s="317">
        <f>'Library - Raw Data'!B108</f>
        <v>102</v>
      </c>
      <c r="D112" s="318" t="e">
        <f>'Library - Raw Data'!J310</f>
        <v>#DIV/0!</v>
      </c>
      <c r="E112" s="319"/>
      <c r="F112" s="320"/>
      <c r="G112" s="321" t="e">
        <f t="shared" si="3"/>
        <v>#DIV/0!</v>
      </c>
      <c r="H112" s="322"/>
      <c r="I112" s="323" t="e">
        <f t="shared" si="2"/>
        <v>#DIV/0!</v>
      </c>
    </row>
    <row r="113" spans="2:9" ht="15.75">
      <c r="B113" s="316">
        <v>103</v>
      </c>
      <c r="C113" s="317">
        <f>'Library - Raw Data'!B109</f>
        <v>103</v>
      </c>
      <c r="D113" s="318" t="e">
        <f>'Library - Raw Data'!J313</f>
        <v>#DIV/0!</v>
      </c>
      <c r="E113" s="319"/>
      <c r="F113" s="320"/>
      <c r="G113" s="321" t="e">
        <f t="shared" si="3"/>
        <v>#DIV/0!</v>
      </c>
      <c r="H113" s="322"/>
      <c r="I113" s="323" t="e">
        <f t="shared" si="2"/>
        <v>#DIV/0!</v>
      </c>
    </row>
    <row r="114" spans="2:9" ht="15.75">
      <c r="B114" s="316">
        <v>104</v>
      </c>
      <c r="C114" s="317">
        <f>'Library - Raw Data'!B110</f>
        <v>104</v>
      </c>
      <c r="D114" s="318" t="e">
        <f>'Library - Raw Data'!J316</f>
        <v>#DIV/0!</v>
      </c>
      <c r="E114" s="319"/>
      <c r="F114" s="320"/>
      <c r="G114" s="321" t="e">
        <f t="shared" si="3"/>
        <v>#DIV/0!</v>
      </c>
      <c r="H114" s="322"/>
      <c r="I114" s="323" t="e">
        <f t="shared" si="2"/>
        <v>#DIV/0!</v>
      </c>
    </row>
    <row r="115" spans="2:9" ht="15.75">
      <c r="B115" s="316">
        <v>105</v>
      </c>
      <c r="C115" s="317">
        <f>'Library - Raw Data'!B111</f>
        <v>105</v>
      </c>
      <c r="D115" s="318" t="e">
        <f>'Library - Raw Data'!J319</f>
        <v>#DIV/0!</v>
      </c>
      <c r="E115" s="319"/>
      <c r="F115" s="320"/>
      <c r="G115" s="321" t="e">
        <f t="shared" si="3"/>
        <v>#DIV/0!</v>
      </c>
      <c r="H115" s="322"/>
      <c r="I115" s="323" t="e">
        <f t="shared" si="2"/>
        <v>#DIV/0!</v>
      </c>
    </row>
    <row r="116" spans="2:9" ht="15.75">
      <c r="B116" s="316">
        <v>106</v>
      </c>
      <c r="C116" s="317">
        <f>'Library - Raw Data'!B112</f>
        <v>106</v>
      </c>
      <c r="D116" s="318" t="e">
        <f>'Library - Raw Data'!J322</f>
        <v>#DIV/0!</v>
      </c>
      <c r="E116" s="319"/>
      <c r="F116" s="320"/>
      <c r="G116" s="321" t="e">
        <f t="shared" si="3"/>
        <v>#DIV/0!</v>
      </c>
      <c r="H116" s="322"/>
      <c r="I116" s="323" t="e">
        <f t="shared" si="2"/>
        <v>#DIV/0!</v>
      </c>
    </row>
    <row r="117" spans="2:9" ht="15.75">
      <c r="B117" s="316">
        <v>107</v>
      </c>
      <c r="C117" s="317">
        <f>'Library - Raw Data'!B113</f>
        <v>107</v>
      </c>
      <c r="D117" s="318" t="e">
        <f>'Library - Raw Data'!J325</f>
        <v>#DIV/0!</v>
      </c>
      <c r="E117" s="319"/>
      <c r="F117" s="320"/>
      <c r="G117" s="321" t="e">
        <f t="shared" si="3"/>
        <v>#DIV/0!</v>
      </c>
      <c r="H117" s="322"/>
      <c r="I117" s="323" t="e">
        <f t="shared" si="2"/>
        <v>#DIV/0!</v>
      </c>
    </row>
    <row r="118" spans="2:9" ht="15.75">
      <c r="B118" s="316">
        <v>108</v>
      </c>
      <c r="C118" s="317">
        <f>'Library - Raw Data'!B114</f>
        <v>108</v>
      </c>
      <c r="D118" s="318" t="e">
        <f>'Library - Raw Data'!J328</f>
        <v>#DIV/0!</v>
      </c>
      <c r="E118" s="319"/>
      <c r="F118" s="320"/>
      <c r="G118" s="321" t="e">
        <f t="shared" si="3"/>
        <v>#DIV/0!</v>
      </c>
      <c r="H118" s="322"/>
      <c r="I118" s="323" t="e">
        <f t="shared" si="2"/>
        <v>#DIV/0!</v>
      </c>
    </row>
    <row r="119" spans="2:9" ht="15.75">
      <c r="B119" s="316">
        <v>109</v>
      </c>
      <c r="C119" s="317">
        <f>'Library - Raw Data'!B115</f>
        <v>109</v>
      </c>
      <c r="D119" s="318" t="e">
        <f>'Library - Raw Data'!J331</f>
        <v>#DIV/0!</v>
      </c>
      <c r="E119" s="319"/>
      <c r="F119" s="320"/>
      <c r="G119" s="321" t="e">
        <f t="shared" si="3"/>
        <v>#DIV/0!</v>
      </c>
      <c r="H119" s="322"/>
      <c r="I119" s="323" t="e">
        <f t="shared" si="2"/>
        <v>#DIV/0!</v>
      </c>
    </row>
    <row r="120" spans="2:9" ht="15.75">
      <c r="B120" s="316">
        <v>110</v>
      </c>
      <c r="C120" s="317">
        <f>'Library - Raw Data'!B116</f>
        <v>110</v>
      </c>
      <c r="D120" s="318" t="e">
        <f>'Library - Raw Data'!J334</f>
        <v>#DIV/0!</v>
      </c>
      <c r="E120" s="319"/>
      <c r="F120" s="320"/>
      <c r="G120" s="321" t="e">
        <f t="shared" si="3"/>
        <v>#DIV/0!</v>
      </c>
      <c r="H120" s="322"/>
      <c r="I120" s="323" t="e">
        <f t="shared" si="2"/>
        <v>#DIV/0!</v>
      </c>
    </row>
    <row r="121" spans="2:9" ht="15.75">
      <c r="B121" s="316">
        <v>111</v>
      </c>
      <c r="C121" s="317">
        <f>'Library - Raw Data'!B117</f>
        <v>111</v>
      </c>
      <c r="D121" s="318" t="e">
        <f>'Library - Raw Data'!J337</f>
        <v>#DIV/0!</v>
      </c>
      <c r="E121" s="319"/>
      <c r="F121" s="320"/>
      <c r="G121" s="321" t="e">
        <f t="shared" si="3"/>
        <v>#DIV/0!</v>
      </c>
      <c r="H121" s="322"/>
      <c r="I121" s="323" t="e">
        <f t="shared" si="2"/>
        <v>#DIV/0!</v>
      </c>
    </row>
    <row r="122" spans="2:9" ht="15.75">
      <c r="B122" s="316">
        <v>112</v>
      </c>
      <c r="C122" s="317">
        <f>'Library - Raw Data'!B118</f>
        <v>112</v>
      </c>
      <c r="D122" s="318" t="e">
        <f>'Library - Raw Data'!J340</f>
        <v>#DIV/0!</v>
      </c>
      <c r="E122" s="319"/>
      <c r="F122" s="320"/>
      <c r="G122" s="321" t="e">
        <f t="shared" si="3"/>
        <v>#DIV/0!</v>
      </c>
      <c r="H122" s="322"/>
      <c r="I122" s="323" t="e">
        <f t="shared" si="2"/>
        <v>#DIV/0!</v>
      </c>
    </row>
    <row r="123" spans="2:9" ht="15.75">
      <c r="B123" s="316">
        <v>113</v>
      </c>
      <c r="C123" s="317">
        <f>'Library - Raw Data'!B119</f>
        <v>113</v>
      </c>
      <c r="D123" s="318" t="e">
        <f>'Library - Raw Data'!J343</f>
        <v>#DIV/0!</v>
      </c>
      <c r="E123" s="319"/>
      <c r="F123" s="320"/>
      <c r="G123" s="321" t="e">
        <f t="shared" si="3"/>
        <v>#DIV/0!</v>
      </c>
      <c r="H123" s="322"/>
      <c r="I123" s="323" t="e">
        <f t="shared" si="2"/>
        <v>#DIV/0!</v>
      </c>
    </row>
    <row r="124" spans="2:9" ht="15.75">
      <c r="B124" s="316">
        <v>114</v>
      </c>
      <c r="C124" s="317">
        <f>'Library - Raw Data'!B120</f>
        <v>114</v>
      </c>
      <c r="D124" s="318" t="e">
        <f>'Library - Raw Data'!J346</f>
        <v>#DIV/0!</v>
      </c>
      <c r="E124" s="319"/>
      <c r="F124" s="320"/>
      <c r="G124" s="321" t="e">
        <f t="shared" si="3"/>
        <v>#DIV/0!</v>
      </c>
      <c r="H124" s="322"/>
      <c r="I124" s="323" t="e">
        <f t="shared" si="2"/>
        <v>#DIV/0!</v>
      </c>
    </row>
    <row r="125" spans="2:9" ht="15.75">
      <c r="B125" s="316">
        <v>115</v>
      </c>
      <c r="C125" s="317">
        <f>'Library - Raw Data'!B121</f>
        <v>115</v>
      </c>
      <c r="D125" s="318" t="e">
        <f>'Library - Raw Data'!J349</f>
        <v>#DIV/0!</v>
      </c>
      <c r="E125" s="319"/>
      <c r="F125" s="320"/>
      <c r="G125" s="321" t="e">
        <f t="shared" si="3"/>
        <v>#DIV/0!</v>
      </c>
      <c r="H125" s="322"/>
      <c r="I125" s="323" t="e">
        <f t="shared" si="2"/>
        <v>#DIV/0!</v>
      </c>
    </row>
    <row r="126" spans="2:9" ht="15.75">
      <c r="B126" s="316">
        <v>116</v>
      </c>
      <c r="C126" s="317">
        <f>'Library - Raw Data'!B122</f>
        <v>116</v>
      </c>
      <c r="D126" s="318" t="e">
        <f>'Library - Raw Data'!J352</f>
        <v>#DIV/0!</v>
      </c>
      <c r="E126" s="319"/>
      <c r="F126" s="320"/>
      <c r="G126" s="321" t="e">
        <f t="shared" si="3"/>
        <v>#DIV/0!</v>
      </c>
      <c r="H126" s="322"/>
      <c r="I126" s="323" t="e">
        <f t="shared" si="2"/>
        <v>#DIV/0!</v>
      </c>
    </row>
    <row r="127" spans="2:9" ht="15.75">
      <c r="B127" s="316">
        <v>117</v>
      </c>
      <c r="C127" s="317">
        <f>'Library - Raw Data'!B123</f>
        <v>117</v>
      </c>
      <c r="D127" s="318" t="e">
        <f>'Library - Raw Data'!J355</f>
        <v>#DIV/0!</v>
      </c>
      <c r="E127" s="319"/>
      <c r="F127" s="320"/>
      <c r="G127" s="321" t="e">
        <f t="shared" si="3"/>
        <v>#DIV/0!</v>
      </c>
      <c r="H127" s="322"/>
      <c r="I127" s="323" t="e">
        <f t="shared" si="2"/>
        <v>#DIV/0!</v>
      </c>
    </row>
    <row r="128" spans="2:9" ht="15.75">
      <c r="B128" s="316">
        <v>118</v>
      </c>
      <c r="C128" s="317">
        <f>'Library - Raw Data'!B124</f>
        <v>118</v>
      </c>
      <c r="D128" s="318" t="e">
        <f>'Library - Raw Data'!J358</f>
        <v>#DIV/0!</v>
      </c>
      <c r="E128" s="319"/>
      <c r="F128" s="320"/>
      <c r="G128" s="321" t="e">
        <f t="shared" si="3"/>
        <v>#DIV/0!</v>
      </c>
      <c r="H128" s="322"/>
      <c r="I128" s="323" t="e">
        <f t="shared" si="2"/>
        <v>#DIV/0!</v>
      </c>
    </row>
    <row r="129" spans="2:9" ht="15.75">
      <c r="B129" s="316">
        <v>119</v>
      </c>
      <c r="C129" s="317">
        <f>'Library - Raw Data'!B125</f>
        <v>119</v>
      </c>
      <c r="D129" s="318" t="e">
        <f>'Library - Raw Data'!J361</f>
        <v>#DIV/0!</v>
      </c>
      <c r="E129" s="319"/>
      <c r="F129" s="320"/>
      <c r="G129" s="321" t="e">
        <f t="shared" si="3"/>
        <v>#DIV/0!</v>
      </c>
      <c r="H129" s="322"/>
      <c r="I129" s="323" t="e">
        <f t="shared" si="2"/>
        <v>#DIV/0!</v>
      </c>
    </row>
    <row r="130" spans="2:9" ht="15.75">
      <c r="B130" s="316">
        <v>120</v>
      </c>
      <c r="C130" s="317">
        <f>'Library - Raw Data'!B126</f>
        <v>120</v>
      </c>
      <c r="D130" s="318" t="e">
        <f>'Library - Raw Data'!J364</f>
        <v>#DIV/0!</v>
      </c>
      <c r="E130" s="319"/>
      <c r="F130" s="320"/>
      <c r="G130" s="321" t="e">
        <f t="shared" si="3"/>
        <v>#DIV/0!</v>
      </c>
      <c r="H130" s="322"/>
      <c r="I130" s="323" t="e">
        <f t="shared" si="2"/>
        <v>#DIV/0!</v>
      </c>
    </row>
    <row r="131" spans="2:9" ht="15.75">
      <c r="B131" s="316">
        <v>121</v>
      </c>
      <c r="C131" s="317">
        <f>'Library - Raw Data'!B127</f>
        <v>121</v>
      </c>
      <c r="D131" s="318" t="e">
        <f>'Library - Raw Data'!J367</f>
        <v>#DIV/0!</v>
      </c>
      <c r="E131" s="319"/>
      <c r="F131" s="320"/>
      <c r="G131" s="321" t="e">
        <f t="shared" si="3"/>
        <v>#DIV/0!</v>
      </c>
      <c r="H131" s="322"/>
      <c r="I131" s="323" t="e">
        <f t="shared" si="2"/>
        <v>#DIV/0!</v>
      </c>
    </row>
    <row r="132" spans="2:9" ht="15.75">
      <c r="B132" s="316">
        <v>122</v>
      </c>
      <c r="C132" s="317">
        <f>'Library - Raw Data'!B128</f>
        <v>122</v>
      </c>
      <c r="D132" s="318" t="e">
        <f>'Library - Raw Data'!J370</f>
        <v>#DIV/0!</v>
      </c>
      <c r="E132" s="319"/>
      <c r="F132" s="320"/>
      <c r="G132" s="321" t="e">
        <f t="shared" si="3"/>
        <v>#DIV/0!</v>
      </c>
      <c r="H132" s="322"/>
      <c r="I132" s="323" t="e">
        <f t="shared" si="2"/>
        <v>#DIV/0!</v>
      </c>
    </row>
    <row r="133" spans="2:9" ht="15.75">
      <c r="B133" s="316">
        <v>123</v>
      </c>
      <c r="C133" s="317">
        <f>'Library - Raw Data'!B129</f>
        <v>123</v>
      </c>
      <c r="D133" s="318" t="e">
        <f>'Library - Raw Data'!J373</f>
        <v>#DIV/0!</v>
      </c>
      <c r="E133" s="319"/>
      <c r="F133" s="320"/>
      <c r="G133" s="321" t="e">
        <f t="shared" si="3"/>
        <v>#DIV/0!</v>
      </c>
      <c r="H133" s="322"/>
      <c r="I133" s="323" t="e">
        <f t="shared" si="2"/>
        <v>#DIV/0!</v>
      </c>
    </row>
    <row r="134" spans="2:9" ht="15.75">
      <c r="B134" s="316">
        <v>124</v>
      </c>
      <c r="C134" s="317">
        <f>'Library - Raw Data'!B130</f>
        <v>124</v>
      </c>
      <c r="D134" s="318" t="e">
        <f>'Library - Raw Data'!J376</f>
        <v>#DIV/0!</v>
      </c>
      <c r="E134" s="319"/>
      <c r="F134" s="320"/>
      <c r="G134" s="321" t="e">
        <f t="shared" si="3"/>
        <v>#DIV/0!</v>
      </c>
      <c r="H134" s="322"/>
      <c r="I134" s="323" t="e">
        <f t="shared" si="2"/>
        <v>#DIV/0!</v>
      </c>
    </row>
    <row r="135" spans="2:9" ht="15.75">
      <c r="B135" s="316">
        <v>125</v>
      </c>
      <c r="C135" s="317">
        <f>'Library - Raw Data'!B131</f>
        <v>125</v>
      </c>
      <c r="D135" s="318" t="e">
        <f>'Library - Raw Data'!J379</f>
        <v>#DIV/0!</v>
      </c>
      <c r="E135" s="319"/>
      <c r="F135" s="320"/>
      <c r="G135" s="321" t="e">
        <f t="shared" si="3"/>
        <v>#DIV/0!</v>
      </c>
      <c r="H135" s="322"/>
      <c r="I135" s="323" t="e">
        <f t="shared" si="2"/>
        <v>#DIV/0!</v>
      </c>
    </row>
    <row r="136" spans="2:9" ht="15.75">
      <c r="B136" s="316">
        <v>126</v>
      </c>
      <c r="C136" s="317">
        <f>'Library - Raw Data'!B132</f>
        <v>126</v>
      </c>
      <c r="D136" s="318" t="e">
        <f>'Library - Raw Data'!J382</f>
        <v>#DIV/0!</v>
      </c>
      <c r="E136" s="319"/>
      <c r="F136" s="320"/>
      <c r="G136" s="321" t="e">
        <f t="shared" si="3"/>
        <v>#DIV/0!</v>
      </c>
      <c r="H136" s="322"/>
      <c r="I136" s="323" t="e">
        <f t="shared" si="2"/>
        <v>#DIV/0!</v>
      </c>
    </row>
    <row r="137" spans="2:9" ht="15.75">
      <c r="B137" s="316">
        <v>127</v>
      </c>
      <c r="C137" s="317">
        <f>'Library - Raw Data'!B133</f>
        <v>127</v>
      </c>
      <c r="D137" s="318" t="e">
        <f>'Library - Raw Data'!J385</f>
        <v>#DIV/0!</v>
      </c>
      <c r="E137" s="319"/>
      <c r="F137" s="320"/>
      <c r="G137" s="321" t="e">
        <f t="shared" si="3"/>
        <v>#DIV/0!</v>
      </c>
      <c r="H137" s="322"/>
      <c r="I137" s="323" t="e">
        <f t="shared" si="2"/>
        <v>#DIV/0!</v>
      </c>
    </row>
    <row r="138" spans="2:9" ht="15.75">
      <c r="B138" s="316">
        <v>128</v>
      </c>
      <c r="C138" s="317">
        <f>'Library - Raw Data'!B134</f>
        <v>128</v>
      </c>
      <c r="D138" s="318" t="e">
        <f>'Library - Raw Data'!J388</f>
        <v>#DIV/0!</v>
      </c>
      <c r="E138" s="319"/>
      <c r="F138" s="320"/>
      <c r="G138" s="321" t="e">
        <f t="shared" si="3"/>
        <v>#DIV/0!</v>
      </c>
      <c r="H138" s="322"/>
      <c r="I138" s="323" t="e">
        <f t="shared" si="2"/>
        <v>#DIV/0!</v>
      </c>
    </row>
    <row r="139" spans="2:9" ht="15.75">
      <c r="B139" s="316">
        <v>129</v>
      </c>
      <c r="C139" s="317">
        <f>'Library - Raw Data'!B135</f>
        <v>129</v>
      </c>
      <c r="D139" s="318" t="e">
        <f>'Library - Raw Data'!J391</f>
        <v>#DIV/0!</v>
      </c>
      <c r="E139" s="319"/>
      <c r="F139" s="320"/>
      <c r="G139" s="321" t="e">
        <f t="shared" si="3"/>
        <v>#DIV/0!</v>
      </c>
      <c r="H139" s="322"/>
      <c r="I139" s="323" t="e">
        <f t="shared" ref="I139:I202" si="4">$G139*(H139/$D$8)-H139</f>
        <v>#DIV/0!</v>
      </c>
    </row>
    <row r="140" spans="2:9" ht="15.75">
      <c r="B140" s="316">
        <v>130</v>
      </c>
      <c r="C140" s="317">
        <f>'Library - Raw Data'!B136</f>
        <v>130</v>
      </c>
      <c r="D140" s="318" t="e">
        <f>'Library - Raw Data'!J394</f>
        <v>#DIV/0!</v>
      </c>
      <c r="E140" s="319"/>
      <c r="F140" s="320"/>
      <c r="G140" s="321" t="e">
        <f t="shared" si="3"/>
        <v>#DIV/0!</v>
      </c>
      <c r="H140" s="322"/>
      <c r="I140" s="323" t="e">
        <f t="shared" si="4"/>
        <v>#DIV/0!</v>
      </c>
    </row>
    <row r="141" spans="2:9" ht="15.75">
      <c r="B141" s="316">
        <v>131</v>
      </c>
      <c r="C141" s="317">
        <f>'Library - Raw Data'!B137</f>
        <v>131</v>
      </c>
      <c r="D141" s="318" t="e">
        <f>'Library - Raw Data'!J397</f>
        <v>#DIV/0!</v>
      </c>
      <c r="E141" s="319"/>
      <c r="F141" s="320"/>
      <c r="G141" s="321" t="e">
        <f t="shared" si="3"/>
        <v>#DIV/0!</v>
      </c>
      <c r="H141" s="322"/>
      <c r="I141" s="323" t="e">
        <f t="shared" si="4"/>
        <v>#DIV/0!</v>
      </c>
    </row>
    <row r="142" spans="2:9" ht="15.75">
      <c r="B142" s="316">
        <v>132</v>
      </c>
      <c r="C142" s="317">
        <f>'Library - Raw Data'!B138</f>
        <v>132</v>
      </c>
      <c r="D142" s="318" t="e">
        <f>'Library - Raw Data'!J400</f>
        <v>#DIV/0!</v>
      </c>
      <c r="E142" s="319"/>
      <c r="F142" s="320"/>
      <c r="G142" s="321" t="e">
        <f t="shared" si="3"/>
        <v>#DIV/0!</v>
      </c>
      <c r="H142" s="322"/>
      <c r="I142" s="323" t="e">
        <f t="shared" si="4"/>
        <v>#DIV/0!</v>
      </c>
    </row>
    <row r="143" spans="2:9" ht="15.75">
      <c r="B143" s="316">
        <v>133</v>
      </c>
      <c r="C143" s="317">
        <f>'Library - Raw Data'!B139</f>
        <v>133</v>
      </c>
      <c r="D143" s="318" t="e">
        <f>'Library - Raw Data'!J403</f>
        <v>#DIV/0!</v>
      </c>
      <c r="E143" s="319"/>
      <c r="F143" s="320"/>
      <c r="G143" s="321" t="e">
        <f t="shared" ref="G143:G202" si="5">D143*(E143/1000)*($L$16/F143)</f>
        <v>#DIV/0!</v>
      </c>
      <c r="H143" s="322"/>
      <c r="I143" s="323" t="e">
        <f t="shared" si="4"/>
        <v>#DIV/0!</v>
      </c>
    </row>
    <row r="144" spans="2:9" ht="15.75">
      <c r="B144" s="316">
        <v>134</v>
      </c>
      <c r="C144" s="317">
        <f>'Library - Raw Data'!B140</f>
        <v>134</v>
      </c>
      <c r="D144" s="318" t="e">
        <f>'Library - Raw Data'!J406</f>
        <v>#DIV/0!</v>
      </c>
      <c r="E144" s="319"/>
      <c r="F144" s="320"/>
      <c r="G144" s="321" t="e">
        <f t="shared" si="5"/>
        <v>#DIV/0!</v>
      </c>
      <c r="H144" s="322"/>
      <c r="I144" s="323" t="e">
        <f t="shared" si="4"/>
        <v>#DIV/0!</v>
      </c>
    </row>
    <row r="145" spans="2:9" ht="15.75">
      <c r="B145" s="316">
        <v>135</v>
      </c>
      <c r="C145" s="317">
        <f>'Library - Raw Data'!B141</f>
        <v>135</v>
      </c>
      <c r="D145" s="318" t="e">
        <f>'Library - Raw Data'!J409</f>
        <v>#DIV/0!</v>
      </c>
      <c r="E145" s="319"/>
      <c r="F145" s="320"/>
      <c r="G145" s="321" t="e">
        <f t="shared" si="5"/>
        <v>#DIV/0!</v>
      </c>
      <c r="H145" s="322"/>
      <c r="I145" s="323" t="e">
        <f t="shared" si="4"/>
        <v>#DIV/0!</v>
      </c>
    </row>
    <row r="146" spans="2:9" ht="15.75">
      <c r="B146" s="316">
        <v>136</v>
      </c>
      <c r="C146" s="317">
        <f>'Library - Raw Data'!B142</f>
        <v>136</v>
      </c>
      <c r="D146" s="318" t="e">
        <f>'Library - Raw Data'!J412</f>
        <v>#DIV/0!</v>
      </c>
      <c r="E146" s="319"/>
      <c r="F146" s="320"/>
      <c r="G146" s="321" t="e">
        <f t="shared" si="5"/>
        <v>#DIV/0!</v>
      </c>
      <c r="H146" s="322"/>
      <c r="I146" s="323" t="e">
        <f t="shared" si="4"/>
        <v>#DIV/0!</v>
      </c>
    </row>
    <row r="147" spans="2:9" ht="15.75">
      <c r="B147" s="316">
        <v>137</v>
      </c>
      <c r="C147" s="317">
        <f>'Library - Raw Data'!B143</f>
        <v>137</v>
      </c>
      <c r="D147" s="318" t="e">
        <f>'Library - Raw Data'!J415</f>
        <v>#DIV/0!</v>
      </c>
      <c r="E147" s="319"/>
      <c r="F147" s="320"/>
      <c r="G147" s="321" t="e">
        <f t="shared" si="5"/>
        <v>#DIV/0!</v>
      </c>
      <c r="H147" s="322"/>
      <c r="I147" s="323" t="e">
        <f t="shared" si="4"/>
        <v>#DIV/0!</v>
      </c>
    </row>
    <row r="148" spans="2:9" ht="15.75">
      <c r="B148" s="316">
        <v>138</v>
      </c>
      <c r="C148" s="317">
        <f>'Library - Raw Data'!B144</f>
        <v>138</v>
      </c>
      <c r="D148" s="318" t="e">
        <f>'Library - Raw Data'!J418</f>
        <v>#DIV/0!</v>
      </c>
      <c r="E148" s="319"/>
      <c r="F148" s="320"/>
      <c r="G148" s="321" t="e">
        <f t="shared" si="5"/>
        <v>#DIV/0!</v>
      </c>
      <c r="H148" s="322"/>
      <c r="I148" s="323" t="e">
        <f t="shared" si="4"/>
        <v>#DIV/0!</v>
      </c>
    </row>
    <row r="149" spans="2:9" ht="15.75">
      <c r="B149" s="316">
        <v>139</v>
      </c>
      <c r="C149" s="317">
        <f>'Library - Raw Data'!B145</f>
        <v>139</v>
      </c>
      <c r="D149" s="318" t="e">
        <f>'Library - Raw Data'!J421</f>
        <v>#DIV/0!</v>
      </c>
      <c r="E149" s="319"/>
      <c r="F149" s="320"/>
      <c r="G149" s="321" t="e">
        <f t="shared" si="5"/>
        <v>#DIV/0!</v>
      </c>
      <c r="H149" s="322"/>
      <c r="I149" s="323" t="e">
        <f t="shared" si="4"/>
        <v>#DIV/0!</v>
      </c>
    </row>
    <row r="150" spans="2:9" ht="15.75">
      <c r="B150" s="316">
        <v>140</v>
      </c>
      <c r="C150" s="317">
        <f>'Library - Raw Data'!B146</f>
        <v>140</v>
      </c>
      <c r="D150" s="318" t="e">
        <f>'Library - Raw Data'!J424</f>
        <v>#DIV/0!</v>
      </c>
      <c r="E150" s="319"/>
      <c r="F150" s="320"/>
      <c r="G150" s="321" t="e">
        <f t="shared" si="5"/>
        <v>#DIV/0!</v>
      </c>
      <c r="H150" s="322"/>
      <c r="I150" s="323" t="e">
        <f t="shared" si="4"/>
        <v>#DIV/0!</v>
      </c>
    </row>
    <row r="151" spans="2:9" ht="15.75">
      <c r="B151" s="316">
        <v>141</v>
      </c>
      <c r="C151" s="317">
        <f>'Library - Raw Data'!B147</f>
        <v>141</v>
      </c>
      <c r="D151" s="318" t="e">
        <f>'Library - Raw Data'!J427</f>
        <v>#DIV/0!</v>
      </c>
      <c r="E151" s="319"/>
      <c r="F151" s="320"/>
      <c r="G151" s="321" t="e">
        <f t="shared" si="5"/>
        <v>#DIV/0!</v>
      </c>
      <c r="H151" s="322"/>
      <c r="I151" s="323" t="e">
        <f t="shared" si="4"/>
        <v>#DIV/0!</v>
      </c>
    </row>
    <row r="152" spans="2:9" ht="15.75">
      <c r="B152" s="316">
        <v>142</v>
      </c>
      <c r="C152" s="317">
        <f>'Library - Raw Data'!B148</f>
        <v>142</v>
      </c>
      <c r="D152" s="318" t="e">
        <f>'Library - Raw Data'!J430</f>
        <v>#DIV/0!</v>
      </c>
      <c r="E152" s="319"/>
      <c r="F152" s="320"/>
      <c r="G152" s="321" t="e">
        <f t="shared" si="5"/>
        <v>#DIV/0!</v>
      </c>
      <c r="H152" s="322"/>
      <c r="I152" s="323" t="e">
        <f t="shared" si="4"/>
        <v>#DIV/0!</v>
      </c>
    </row>
    <row r="153" spans="2:9" ht="15.75">
      <c r="B153" s="316">
        <v>143</v>
      </c>
      <c r="C153" s="317">
        <f>'Library - Raw Data'!B149</f>
        <v>143</v>
      </c>
      <c r="D153" s="318" t="e">
        <f>'Library - Raw Data'!J433</f>
        <v>#DIV/0!</v>
      </c>
      <c r="E153" s="319"/>
      <c r="F153" s="320"/>
      <c r="G153" s="321" t="e">
        <f t="shared" si="5"/>
        <v>#DIV/0!</v>
      </c>
      <c r="H153" s="322"/>
      <c r="I153" s="323" t="e">
        <f t="shared" si="4"/>
        <v>#DIV/0!</v>
      </c>
    </row>
    <row r="154" spans="2:9" ht="15.75">
      <c r="B154" s="316">
        <v>144</v>
      </c>
      <c r="C154" s="317">
        <f>'Library - Raw Data'!B150</f>
        <v>144</v>
      </c>
      <c r="D154" s="318" t="e">
        <f>'Library - Raw Data'!J436</f>
        <v>#DIV/0!</v>
      </c>
      <c r="E154" s="319"/>
      <c r="F154" s="320"/>
      <c r="G154" s="321" t="e">
        <f t="shared" si="5"/>
        <v>#DIV/0!</v>
      </c>
      <c r="H154" s="322"/>
      <c r="I154" s="323" t="e">
        <f t="shared" si="4"/>
        <v>#DIV/0!</v>
      </c>
    </row>
    <row r="155" spans="2:9" ht="15.75">
      <c r="B155" s="316">
        <v>145</v>
      </c>
      <c r="C155" s="317">
        <f>'Library - Raw Data'!B151</f>
        <v>145</v>
      </c>
      <c r="D155" s="318" t="e">
        <f>'Library - Raw Data'!J439</f>
        <v>#DIV/0!</v>
      </c>
      <c r="E155" s="319"/>
      <c r="F155" s="320"/>
      <c r="G155" s="321" t="e">
        <f t="shared" si="5"/>
        <v>#DIV/0!</v>
      </c>
      <c r="H155" s="322"/>
      <c r="I155" s="323" t="e">
        <f t="shared" si="4"/>
        <v>#DIV/0!</v>
      </c>
    </row>
    <row r="156" spans="2:9" ht="15.75">
      <c r="B156" s="316">
        <v>146</v>
      </c>
      <c r="C156" s="317">
        <f>'Library - Raw Data'!B152</f>
        <v>146</v>
      </c>
      <c r="D156" s="318" t="e">
        <f>'Library - Raw Data'!J442</f>
        <v>#DIV/0!</v>
      </c>
      <c r="E156" s="319"/>
      <c r="F156" s="320"/>
      <c r="G156" s="321" t="e">
        <f t="shared" si="5"/>
        <v>#DIV/0!</v>
      </c>
      <c r="H156" s="322"/>
      <c r="I156" s="323" t="e">
        <f t="shared" si="4"/>
        <v>#DIV/0!</v>
      </c>
    </row>
    <row r="157" spans="2:9" ht="15.75">
      <c r="B157" s="316">
        <v>147</v>
      </c>
      <c r="C157" s="317">
        <f>'Library - Raw Data'!B153</f>
        <v>147</v>
      </c>
      <c r="D157" s="318" t="e">
        <f>'Library - Raw Data'!J445</f>
        <v>#DIV/0!</v>
      </c>
      <c r="E157" s="319"/>
      <c r="F157" s="320"/>
      <c r="G157" s="321" t="e">
        <f t="shared" si="5"/>
        <v>#DIV/0!</v>
      </c>
      <c r="H157" s="322"/>
      <c r="I157" s="323" t="e">
        <f t="shared" si="4"/>
        <v>#DIV/0!</v>
      </c>
    </row>
    <row r="158" spans="2:9" ht="15.75">
      <c r="B158" s="316">
        <v>148</v>
      </c>
      <c r="C158" s="317">
        <f>'Library - Raw Data'!B154</f>
        <v>148</v>
      </c>
      <c r="D158" s="318" t="e">
        <f>'Library - Raw Data'!J448</f>
        <v>#DIV/0!</v>
      </c>
      <c r="E158" s="319"/>
      <c r="F158" s="320"/>
      <c r="G158" s="321" t="e">
        <f t="shared" si="5"/>
        <v>#DIV/0!</v>
      </c>
      <c r="H158" s="322"/>
      <c r="I158" s="323" t="e">
        <f t="shared" si="4"/>
        <v>#DIV/0!</v>
      </c>
    </row>
    <row r="159" spans="2:9" ht="15.75">
      <c r="B159" s="316">
        <v>149</v>
      </c>
      <c r="C159" s="317">
        <f>'Library - Raw Data'!B155</f>
        <v>149</v>
      </c>
      <c r="D159" s="318" t="e">
        <f>'Library - Raw Data'!J451</f>
        <v>#DIV/0!</v>
      </c>
      <c r="E159" s="319"/>
      <c r="F159" s="320"/>
      <c r="G159" s="321" t="e">
        <f t="shared" si="5"/>
        <v>#DIV/0!</v>
      </c>
      <c r="H159" s="322"/>
      <c r="I159" s="323" t="e">
        <f t="shared" si="4"/>
        <v>#DIV/0!</v>
      </c>
    </row>
    <row r="160" spans="2:9" ht="15.75">
      <c r="B160" s="316">
        <v>150</v>
      </c>
      <c r="C160" s="317">
        <f>'Library - Raw Data'!B156</f>
        <v>150</v>
      </c>
      <c r="D160" s="318" t="e">
        <f>'Library - Raw Data'!J454</f>
        <v>#DIV/0!</v>
      </c>
      <c r="E160" s="319"/>
      <c r="F160" s="320"/>
      <c r="G160" s="321" t="e">
        <f t="shared" si="5"/>
        <v>#DIV/0!</v>
      </c>
      <c r="H160" s="322"/>
      <c r="I160" s="323" t="e">
        <f t="shared" si="4"/>
        <v>#DIV/0!</v>
      </c>
    </row>
    <row r="161" spans="2:9" ht="15.75">
      <c r="B161" s="316">
        <v>151</v>
      </c>
      <c r="C161" s="317">
        <f>'Library - Raw Data'!B157</f>
        <v>151</v>
      </c>
      <c r="D161" s="318" t="e">
        <f>'Library - Raw Data'!J457</f>
        <v>#DIV/0!</v>
      </c>
      <c r="E161" s="319"/>
      <c r="F161" s="320"/>
      <c r="G161" s="321" t="e">
        <f t="shared" si="5"/>
        <v>#DIV/0!</v>
      </c>
      <c r="H161" s="322"/>
      <c r="I161" s="323" t="e">
        <f t="shared" si="4"/>
        <v>#DIV/0!</v>
      </c>
    </row>
    <row r="162" spans="2:9" ht="15.75">
      <c r="B162" s="316">
        <v>152</v>
      </c>
      <c r="C162" s="317">
        <f>'Library - Raw Data'!B158</f>
        <v>152</v>
      </c>
      <c r="D162" s="318" t="e">
        <f>'Library - Raw Data'!J460</f>
        <v>#DIV/0!</v>
      </c>
      <c r="E162" s="319"/>
      <c r="F162" s="320"/>
      <c r="G162" s="321" t="e">
        <f t="shared" si="5"/>
        <v>#DIV/0!</v>
      </c>
      <c r="H162" s="322"/>
      <c r="I162" s="323" t="e">
        <f t="shared" si="4"/>
        <v>#DIV/0!</v>
      </c>
    </row>
    <row r="163" spans="2:9" ht="15.75">
      <c r="B163" s="316">
        <v>153</v>
      </c>
      <c r="C163" s="317">
        <f>'Library - Raw Data'!B159</f>
        <v>153</v>
      </c>
      <c r="D163" s="318" t="e">
        <f>'Library - Raw Data'!J463</f>
        <v>#DIV/0!</v>
      </c>
      <c r="E163" s="319"/>
      <c r="F163" s="320"/>
      <c r="G163" s="321" t="e">
        <f t="shared" si="5"/>
        <v>#DIV/0!</v>
      </c>
      <c r="H163" s="322"/>
      <c r="I163" s="323" t="e">
        <f t="shared" si="4"/>
        <v>#DIV/0!</v>
      </c>
    </row>
    <row r="164" spans="2:9" ht="15.75">
      <c r="B164" s="316">
        <v>154</v>
      </c>
      <c r="C164" s="317">
        <f>'Library - Raw Data'!B160</f>
        <v>154</v>
      </c>
      <c r="D164" s="318" t="e">
        <f>'Library - Raw Data'!J466</f>
        <v>#DIV/0!</v>
      </c>
      <c r="E164" s="319"/>
      <c r="F164" s="320"/>
      <c r="G164" s="321" t="e">
        <f t="shared" si="5"/>
        <v>#DIV/0!</v>
      </c>
      <c r="H164" s="322"/>
      <c r="I164" s="323" t="e">
        <f t="shared" si="4"/>
        <v>#DIV/0!</v>
      </c>
    </row>
    <row r="165" spans="2:9" ht="15.75">
      <c r="B165" s="316">
        <v>155</v>
      </c>
      <c r="C165" s="317">
        <f>'Library - Raw Data'!B161</f>
        <v>155</v>
      </c>
      <c r="D165" s="318" t="e">
        <f>'Library - Raw Data'!J469</f>
        <v>#DIV/0!</v>
      </c>
      <c r="E165" s="319"/>
      <c r="F165" s="320"/>
      <c r="G165" s="321" t="e">
        <f t="shared" si="5"/>
        <v>#DIV/0!</v>
      </c>
      <c r="H165" s="322"/>
      <c r="I165" s="323" t="e">
        <f t="shared" si="4"/>
        <v>#DIV/0!</v>
      </c>
    </row>
    <row r="166" spans="2:9" ht="15.75">
      <c r="B166" s="316">
        <v>156</v>
      </c>
      <c r="C166" s="317">
        <f>'Library - Raw Data'!B162</f>
        <v>156</v>
      </c>
      <c r="D166" s="318" t="e">
        <f>'Library - Raw Data'!J472</f>
        <v>#DIV/0!</v>
      </c>
      <c r="E166" s="319"/>
      <c r="F166" s="320"/>
      <c r="G166" s="321" t="e">
        <f t="shared" si="5"/>
        <v>#DIV/0!</v>
      </c>
      <c r="H166" s="322"/>
      <c r="I166" s="323" t="e">
        <f t="shared" si="4"/>
        <v>#DIV/0!</v>
      </c>
    </row>
    <row r="167" spans="2:9" ht="15.75">
      <c r="B167" s="316">
        <v>157</v>
      </c>
      <c r="C167" s="317">
        <f>'Library - Raw Data'!B163</f>
        <v>157</v>
      </c>
      <c r="D167" s="318" t="e">
        <f>'Library - Raw Data'!J475</f>
        <v>#DIV/0!</v>
      </c>
      <c r="E167" s="319"/>
      <c r="F167" s="320"/>
      <c r="G167" s="321" t="e">
        <f t="shared" si="5"/>
        <v>#DIV/0!</v>
      </c>
      <c r="H167" s="322"/>
      <c r="I167" s="323" t="e">
        <f t="shared" si="4"/>
        <v>#DIV/0!</v>
      </c>
    </row>
    <row r="168" spans="2:9" ht="15.75">
      <c r="B168" s="316">
        <v>158</v>
      </c>
      <c r="C168" s="317">
        <f>'Library - Raw Data'!B164</f>
        <v>158</v>
      </c>
      <c r="D168" s="318" t="e">
        <f>'Library - Raw Data'!J478</f>
        <v>#DIV/0!</v>
      </c>
      <c r="E168" s="319"/>
      <c r="F168" s="320"/>
      <c r="G168" s="321" t="e">
        <f t="shared" si="5"/>
        <v>#DIV/0!</v>
      </c>
      <c r="H168" s="322"/>
      <c r="I168" s="323" t="e">
        <f t="shared" si="4"/>
        <v>#DIV/0!</v>
      </c>
    </row>
    <row r="169" spans="2:9" ht="15.75">
      <c r="B169" s="316">
        <v>159</v>
      </c>
      <c r="C169" s="317">
        <f>'Library - Raw Data'!B165</f>
        <v>159</v>
      </c>
      <c r="D169" s="318" t="e">
        <f>'Library - Raw Data'!J481</f>
        <v>#DIV/0!</v>
      </c>
      <c r="E169" s="319"/>
      <c r="F169" s="320"/>
      <c r="G169" s="321" t="e">
        <f t="shared" si="5"/>
        <v>#DIV/0!</v>
      </c>
      <c r="H169" s="322"/>
      <c r="I169" s="323" t="e">
        <f t="shared" si="4"/>
        <v>#DIV/0!</v>
      </c>
    </row>
    <row r="170" spans="2:9" ht="15.75">
      <c r="B170" s="316">
        <v>160</v>
      </c>
      <c r="C170" s="317">
        <f>'Library - Raw Data'!B166</f>
        <v>160</v>
      </c>
      <c r="D170" s="318" t="e">
        <f>'Library - Raw Data'!J484</f>
        <v>#DIV/0!</v>
      </c>
      <c r="E170" s="319"/>
      <c r="F170" s="320"/>
      <c r="G170" s="321" t="e">
        <f t="shared" si="5"/>
        <v>#DIV/0!</v>
      </c>
      <c r="H170" s="322"/>
      <c r="I170" s="323" t="e">
        <f t="shared" si="4"/>
        <v>#DIV/0!</v>
      </c>
    </row>
    <row r="171" spans="2:9" ht="15.75">
      <c r="B171" s="316">
        <v>161</v>
      </c>
      <c r="C171" s="317">
        <f>'Library - Raw Data'!B167</f>
        <v>161</v>
      </c>
      <c r="D171" s="318" t="e">
        <f>'Library - Raw Data'!J487</f>
        <v>#DIV/0!</v>
      </c>
      <c r="E171" s="319"/>
      <c r="F171" s="320"/>
      <c r="G171" s="321" t="e">
        <f t="shared" si="5"/>
        <v>#DIV/0!</v>
      </c>
      <c r="H171" s="322"/>
      <c r="I171" s="323" t="e">
        <f t="shared" si="4"/>
        <v>#DIV/0!</v>
      </c>
    </row>
    <row r="172" spans="2:9" ht="15.75">
      <c r="B172" s="316">
        <v>162</v>
      </c>
      <c r="C172" s="317">
        <f>'Library - Raw Data'!B168</f>
        <v>162</v>
      </c>
      <c r="D172" s="318" t="e">
        <f>'Library - Raw Data'!J490</f>
        <v>#DIV/0!</v>
      </c>
      <c r="E172" s="319"/>
      <c r="F172" s="320"/>
      <c r="G172" s="321" t="e">
        <f t="shared" si="5"/>
        <v>#DIV/0!</v>
      </c>
      <c r="H172" s="322"/>
      <c r="I172" s="323" t="e">
        <f t="shared" si="4"/>
        <v>#DIV/0!</v>
      </c>
    </row>
    <row r="173" spans="2:9" ht="15.75">
      <c r="B173" s="316">
        <v>163</v>
      </c>
      <c r="C173" s="317">
        <f>'Library - Raw Data'!B169</f>
        <v>163</v>
      </c>
      <c r="D173" s="318" t="e">
        <f>'Library - Raw Data'!J493</f>
        <v>#DIV/0!</v>
      </c>
      <c r="E173" s="319"/>
      <c r="F173" s="320"/>
      <c r="G173" s="321" t="e">
        <f t="shared" si="5"/>
        <v>#DIV/0!</v>
      </c>
      <c r="H173" s="322"/>
      <c r="I173" s="323" t="e">
        <f t="shared" si="4"/>
        <v>#DIV/0!</v>
      </c>
    </row>
    <row r="174" spans="2:9" ht="15.75">
      <c r="B174" s="316">
        <v>164</v>
      </c>
      <c r="C174" s="317">
        <f>'Library - Raw Data'!B170</f>
        <v>164</v>
      </c>
      <c r="D174" s="318" t="e">
        <f>'Library - Raw Data'!J496</f>
        <v>#DIV/0!</v>
      </c>
      <c r="E174" s="319"/>
      <c r="F174" s="320"/>
      <c r="G174" s="321" t="e">
        <f t="shared" si="5"/>
        <v>#DIV/0!</v>
      </c>
      <c r="H174" s="322"/>
      <c r="I174" s="323" t="e">
        <f t="shared" si="4"/>
        <v>#DIV/0!</v>
      </c>
    </row>
    <row r="175" spans="2:9" ht="15.75">
      <c r="B175" s="316">
        <v>165</v>
      </c>
      <c r="C175" s="317">
        <f>'Library - Raw Data'!B171</f>
        <v>165</v>
      </c>
      <c r="D175" s="318" t="e">
        <f>'Library - Raw Data'!J499</f>
        <v>#DIV/0!</v>
      </c>
      <c r="E175" s="319"/>
      <c r="F175" s="320"/>
      <c r="G175" s="321" t="e">
        <f t="shared" si="5"/>
        <v>#DIV/0!</v>
      </c>
      <c r="H175" s="322"/>
      <c r="I175" s="323" t="e">
        <f t="shared" si="4"/>
        <v>#DIV/0!</v>
      </c>
    </row>
    <row r="176" spans="2:9" ht="15.75">
      <c r="B176" s="316">
        <v>166</v>
      </c>
      <c r="C176" s="317">
        <f>'Library - Raw Data'!B172</f>
        <v>166</v>
      </c>
      <c r="D176" s="318" t="e">
        <f>'Library - Raw Data'!J502</f>
        <v>#DIV/0!</v>
      </c>
      <c r="E176" s="319"/>
      <c r="F176" s="320"/>
      <c r="G176" s="321" t="e">
        <f t="shared" si="5"/>
        <v>#DIV/0!</v>
      </c>
      <c r="H176" s="322"/>
      <c r="I176" s="323" t="e">
        <f t="shared" si="4"/>
        <v>#DIV/0!</v>
      </c>
    </row>
    <row r="177" spans="2:9" ht="15.75">
      <c r="B177" s="316">
        <v>167</v>
      </c>
      <c r="C177" s="317">
        <f>'Library - Raw Data'!B173</f>
        <v>167</v>
      </c>
      <c r="D177" s="318" t="e">
        <f>'Library - Raw Data'!J505</f>
        <v>#DIV/0!</v>
      </c>
      <c r="E177" s="319"/>
      <c r="F177" s="320"/>
      <c r="G177" s="321" t="e">
        <f t="shared" si="5"/>
        <v>#DIV/0!</v>
      </c>
      <c r="H177" s="322"/>
      <c r="I177" s="323" t="e">
        <f t="shared" si="4"/>
        <v>#DIV/0!</v>
      </c>
    </row>
    <row r="178" spans="2:9" ht="15.75">
      <c r="B178" s="316">
        <v>168</v>
      </c>
      <c r="C178" s="317">
        <f>'Library - Raw Data'!B174</f>
        <v>168</v>
      </c>
      <c r="D178" s="318" t="e">
        <f>'Library - Raw Data'!J508</f>
        <v>#DIV/0!</v>
      </c>
      <c r="E178" s="319"/>
      <c r="F178" s="320"/>
      <c r="G178" s="321" t="e">
        <f t="shared" si="5"/>
        <v>#DIV/0!</v>
      </c>
      <c r="H178" s="322"/>
      <c r="I178" s="323" t="e">
        <f t="shared" si="4"/>
        <v>#DIV/0!</v>
      </c>
    </row>
    <row r="179" spans="2:9" ht="15.75">
      <c r="B179" s="316">
        <v>169</v>
      </c>
      <c r="C179" s="317">
        <f>'Library - Raw Data'!B175</f>
        <v>169</v>
      </c>
      <c r="D179" s="318" t="e">
        <f>'Library - Raw Data'!J511</f>
        <v>#DIV/0!</v>
      </c>
      <c r="E179" s="319"/>
      <c r="F179" s="320"/>
      <c r="G179" s="321" t="e">
        <f t="shared" si="5"/>
        <v>#DIV/0!</v>
      </c>
      <c r="H179" s="322"/>
      <c r="I179" s="323" t="e">
        <f t="shared" si="4"/>
        <v>#DIV/0!</v>
      </c>
    </row>
    <row r="180" spans="2:9" ht="15.75">
      <c r="B180" s="316">
        <v>170</v>
      </c>
      <c r="C180" s="317">
        <f>'Library - Raw Data'!B176</f>
        <v>170</v>
      </c>
      <c r="D180" s="318" t="e">
        <f>'Library - Raw Data'!J514</f>
        <v>#DIV/0!</v>
      </c>
      <c r="E180" s="319"/>
      <c r="F180" s="320"/>
      <c r="G180" s="321" t="e">
        <f t="shared" si="5"/>
        <v>#DIV/0!</v>
      </c>
      <c r="H180" s="322"/>
      <c r="I180" s="323" t="e">
        <f t="shared" si="4"/>
        <v>#DIV/0!</v>
      </c>
    </row>
    <row r="181" spans="2:9" ht="15.75">
      <c r="B181" s="316">
        <v>171</v>
      </c>
      <c r="C181" s="317">
        <f>'Library - Raw Data'!B177</f>
        <v>171</v>
      </c>
      <c r="D181" s="318" t="e">
        <f>'Library - Raw Data'!J517</f>
        <v>#DIV/0!</v>
      </c>
      <c r="E181" s="319"/>
      <c r="F181" s="320"/>
      <c r="G181" s="321" t="e">
        <f t="shared" si="5"/>
        <v>#DIV/0!</v>
      </c>
      <c r="H181" s="322"/>
      <c r="I181" s="323" t="e">
        <f t="shared" si="4"/>
        <v>#DIV/0!</v>
      </c>
    </row>
    <row r="182" spans="2:9" ht="15.75">
      <c r="B182" s="316">
        <v>172</v>
      </c>
      <c r="C182" s="317">
        <f>'Library - Raw Data'!B178</f>
        <v>172</v>
      </c>
      <c r="D182" s="318" t="e">
        <f>'Library - Raw Data'!J520</f>
        <v>#DIV/0!</v>
      </c>
      <c r="E182" s="319"/>
      <c r="F182" s="320"/>
      <c r="G182" s="321" t="e">
        <f t="shared" si="5"/>
        <v>#DIV/0!</v>
      </c>
      <c r="H182" s="322"/>
      <c r="I182" s="323" t="e">
        <f t="shared" si="4"/>
        <v>#DIV/0!</v>
      </c>
    </row>
    <row r="183" spans="2:9" ht="15.75">
      <c r="B183" s="316">
        <v>173</v>
      </c>
      <c r="C183" s="317">
        <f>'Library - Raw Data'!B179</f>
        <v>173</v>
      </c>
      <c r="D183" s="318" t="e">
        <f>'Library - Raw Data'!J523</f>
        <v>#DIV/0!</v>
      </c>
      <c r="E183" s="319"/>
      <c r="F183" s="320"/>
      <c r="G183" s="321" t="e">
        <f t="shared" si="5"/>
        <v>#DIV/0!</v>
      </c>
      <c r="H183" s="322"/>
      <c r="I183" s="323" t="e">
        <f t="shared" si="4"/>
        <v>#DIV/0!</v>
      </c>
    </row>
    <row r="184" spans="2:9" ht="15.75">
      <c r="B184" s="316">
        <v>174</v>
      </c>
      <c r="C184" s="317">
        <f>'Library - Raw Data'!B180</f>
        <v>174</v>
      </c>
      <c r="D184" s="318" t="e">
        <f>'Library - Raw Data'!J526</f>
        <v>#DIV/0!</v>
      </c>
      <c r="E184" s="319"/>
      <c r="F184" s="320"/>
      <c r="G184" s="321" t="e">
        <f t="shared" si="5"/>
        <v>#DIV/0!</v>
      </c>
      <c r="H184" s="322"/>
      <c r="I184" s="323" t="e">
        <f t="shared" si="4"/>
        <v>#DIV/0!</v>
      </c>
    </row>
    <row r="185" spans="2:9" ht="15.75">
      <c r="B185" s="316">
        <v>175</v>
      </c>
      <c r="C185" s="317">
        <f>'Library - Raw Data'!B181</f>
        <v>175</v>
      </c>
      <c r="D185" s="318" t="e">
        <f>'Library - Raw Data'!J529</f>
        <v>#DIV/0!</v>
      </c>
      <c r="E185" s="319"/>
      <c r="F185" s="320"/>
      <c r="G185" s="321" t="e">
        <f t="shared" si="5"/>
        <v>#DIV/0!</v>
      </c>
      <c r="H185" s="322"/>
      <c r="I185" s="323" t="e">
        <f t="shared" si="4"/>
        <v>#DIV/0!</v>
      </c>
    </row>
    <row r="186" spans="2:9" ht="15.75">
      <c r="B186" s="316">
        <v>176</v>
      </c>
      <c r="C186" s="317">
        <f>'Library - Raw Data'!B182</f>
        <v>176</v>
      </c>
      <c r="D186" s="318" t="e">
        <f>'Library - Raw Data'!J532</f>
        <v>#DIV/0!</v>
      </c>
      <c r="E186" s="319"/>
      <c r="F186" s="320"/>
      <c r="G186" s="321" t="e">
        <f t="shared" si="5"/>
        <v>#DIV/0!</v>
      </c>
      <c r="H186" s="322"/>
      <c r="I186" s="323" t="e">
        <f t="shared" si="4"/>
        <v>#DIV/0!</v>
      </c>
    </row>
    <row r="187" spans="2:9" ht="15.75">
      <c r="B187" s="316">
        <v>177</v>
      </c>
      <c r="C187" s="317">
        <f>'Library - Raw Data'!B183</f>
        <v>177</v>
      </c>
      <c r="D187" s="318" t="e">
        <f>'Library - Raw Data'!J535</f>
        <v>#DIV/0!</v>
      </c>
      <c r="E187" s="319"/>
      <c r="F187" s="320"/>
      <c r="G187" s="321" t="e">
        <f t="shared" si="5"/>
        <v>#DIV/0!</v>
      </c>
      <c r="H187" s="322"/>
      <c r="I187" s="323" t="e">
        <f t="shared" si="4"/>
        <v>#DIV/0!</v>
      </c>
    </row>
    <row r="188" spans="2:9" ht="15.75">
      <c r="B188" s="316">
        <v>178</v>
      </c>
      <c r="C188" s="317">
        <f>'Library - Raw Data'!B184</f>
        <v>178</v>
      </c>
      <c r="D188" s="318" t="e">
        <f>'Library - Raw Data'!J538</f>
        <v>#DIV/0!</v>
      </c>
      <c r="E188" s="319"/>
      <c r="F188" s="320"/>
      <c r="G188" s="321" t="e">
        <f t="shared" si="5"/>
        <v>#DIV/0!</v>
      </c>
      <c r="H188" s="322"/>
      <c r="I188" s="323" t="e">
        <f t="shared" si="4"/>
        <v>#DIV/0!</v>
      </c>
    </row>
    <row r="189" spans="2:9" ht="15.75">
      <c r="B189" s="316">
        <v>179</v>
      </c>
      <c r="C189" s="317">
        <f>'Library - Raw Data'!B185</f>
        <v>179</v>
      </c>
      <c r="D189" s="318" t="e">
        <f>'Library - Raw Data'!J541</f>
        <v>#DIV/0!</v>
      </c>
      <c r="E189" s="319"/>
      <c r="F189" s="320"/>
      <c r="G189" s="321" t="e">
        <f t="shared" si="5"/>
        <v>#DIV/0!</v>
      </c>
      <c r="H189" s="322"/>
      <c r="I189" s="323" t="e">
        <f t="shared" si="4"/>
        <v>#DIV/0!</v>
      </c>
    </row>
    <row r="190" spans="2:9" ht="15.75">
      <c r="B190" s="316">
        <v>180</v>
      </c>
      <c r="C190" s="317">
        <f>'Library - Raw Data'!B186</f>
        <v>180</v>
      </c>
      <c r="D190" s="318" t="e">
        <f>'Library - Raw Data'!J544</f>
        <v>#DIV/0!</v>
      </c>
      <c r="E190" s="319"/>
      <c r="F190" s="320"/>
      <c r="G190" s="321" t="e">
        <f t="shared" si="5"/>
        <v>#DIV/0!</v>
      </c>
      <c r="H190" s="322"/>
      <c r="I190" s="323" t="e">
        <f t="shared" si="4"/>
        <v>#DIV/0!</v>
      </c>
    </row>
    <row r="191" spans="2:9" ht="15.75">
      <c r="B191" s="316">
        <v>181</v>
      </c>
      <c r="C191" s="317">
        <f>'Library - Raw Data'!B187</f>
        <v>181</v>
      </c>
      <c r="D191" s="318" t="e">
        <f>'Library - Raw Data'!J547</f>
        <v>#DIV/0!</v>
      </c>
      <c r="E191" s="319"/>
      <c r="F191" s="320"/>
      <c r="G191" s="321" t="e">
        <f t="shared" si="5"/>
        <v>#DIV/0!</v>
      </c>
      <c r="H191" s="322"/>
      <c r="I191" s="323" t="e">
        <f t="shared" si="4"/>
        <v>#DIV/0!</v>
      </c>
    </row>
    <row r="192" spans="2:9" ht="15.75">
      <c r="B192" s="316">
        <v>182</v>
      </c>
      <c r="C192" s="317">
        <f>'Library - Raw Data'!B188</f>
        <v>182</v>
      </c>
      <c r="D192" s="318" t="e">
        <f>'Library - Raw Data'!J550</f>
        <v>#DIV/0!</v>
      </c>
      <c r="E192" s="319"/>
      <c r="F192" s="320"/>
      <c r="G192" s="321" t="e">
        <f t="shared" si="5"/>
        <v>#DIV/0!</v>
      </c>
      <c r="H192" s="322"/>
      <c r="I192" s="323" t="e">
        <f t="shared" si="4"/>
        <v>#DIV/0!</v>
      </c>
    </row>
    <row r="193" spans="2:9" ht="15.75">
      <c r="B193" s="316">
        <v>183</v>
      </c>
      <c r="C193" s="317">
        <f>'Library - Raw Data'!B189</f>
        <v>183</v>
      </c>
      <c r="D193" s="318" t="e">
        <f>'Library - Raw Data'!J553</f>
        <v>#DIV/0!</v>
      </c>
      <c r="E193" s="319"/>
      <c r="F193" s="320"/>
      <c r="G193" s="321" t="e">
        <f t="shared" si="5"/>
        <v>#DIV/0!</v>
      </c>
      <c r="H193" s="322"/>
      <c r="I193" s="323" t="e">
        <f t="shared" si="4"/>
        <v>#DIV/0!</v>
      </c>
    </row>
    <row r="194" spans="2:9" ht="15.75">
      <c r="B194" s="316">
        <v>184</v>
      </c>
      <c r="C194" s="317">
        <f>'Library - Raw Data'!B190</f>
        <v>184</v>
      </c>
      <c r="D194" s="318" t="e">
        <f>'Library - Raw Data'!J556</f>
        <v>#DIV/0!</v>
      </c>
      <c r="E194" s="319"/>
      <c r="F194" s="320"/>
      <c r="G194" s="321" t="e">
        <f t="shared" si="5"/>
        <v>#DIV/0!</v>
      </c>
      <c r="H194" s="322"/>
      <c r="I194" s="323" t="e">
        <f t="shared" si="4"/>
        <v>#DIV/0!</v>
      </c>
    </row>
    <row r="195" spans="2:9" ht="15.75">
      <c r="B195" s="316">
        <v>185</v>
      </c>
      <c r="C195" s="317">
        <f>'Library - Raw Data'!B191</f>
        <v>185</v>
      </c>
      <c r="D195" s="318" t="e">
        <f>'Library - Raw Data'!J559</f>
        <v>#DIV/0!</v>
      </c>
      <c r="E195" s="319"/>
      <c r="F195" s="320"/>
      <c r="G195" s="321" t="e">
        <f t="shared" si="5"/>
        <v>#DIV/0!</v>
      </c>
      <c r="H195" s="322"/>
      <c r="I195" s="323" t="e">
        <f t="shared" si="4"/>
        <v>#DIV/0!</v>
      </c>
    </row>
    <row r="196" spans="2:9" ht="15.75">
      <c r="B196" s="316">
        <v>186</v>
      </c>
      <c r="C196" s="317">
        <f>'Library - Raw Data'!B192</f>
        <v>186</v>
      </c>
      <c r="D196" s="318" t="e">
        <f>'Library - Raw Data'!J562</f>
        <v>#DIV/0!</v>
      </c>
      <c r="E196" s="319"/>
      <c r="F196" s="320"/>
      <c r="G196" s="321" t="e">
        <f t="shared" si="5"/>
        <v>#DIV/0!</v>
      </c>
      <c r="H196" s="322"/>
      <c r="I196" s="323" t="e">
        <f t="shared" si="4"/>
        <v>#DIV/0!</v>
      </c>
    </row>
    <row r="197" spans="2:9" ht="15.75">
      <c r="B197" s="316">
        <v>187</v>
      </c>
      <c r="C197" s="317">
        <f>'Library - Raw Data'!B193</f>
        <v>187</v>
      </c>
      <c r="D197" s="318" t="e">
        <f>'Library - Raw Data'!J565</f>
        <v>#DIV/0!</v>
      </c>
      <c r="E197" s="319"/>
      <c r="F197" s="320"/>
      <c r="G197" s="321" t="e">
        <f t="shared" si="5"/>
        <v>#DIV/0!</v>
      </c>
      <c r="H197" s="322"/>
      <c r="I197" s="323" t="e">
        <f t="shared" si="4"/>
        <v>#DIV/0!</v>
      </c>
    </row>
    <row r="198" spans="2:9" ht="15.75">
      <c r="B198" s="316">
        <v>188</v>
      </c>
      <c r="C198" s="317">
        <f>'Library - Raw Data'!B194</f>
        <v>188</v>
      </c>
      <c r="D198" s="318" t="e">
        <f>'Library - Raw Data'!J568</f>
        <v>#DIV/0!</v>
      </c>
      <c r="E198" s="319"/>
      <c r="F198" s="320"/>
      <c r="G198" s="321" t="e">
        <f t="shared" si="5"/>
        <v>#DIV/0!</v>
      </c>
      <c r="H198" s="322"/>
      <c r="I198" s="323" t="e">
        <f t="shared" si="4"/>
        <v>#DIV/0!</v>
      </c>
    </row>
    <row r="199" spans="2:9" ht="15.75">
      <c r="B199" s="316">
        <v>189</v>
      </c>
      <c r="C199" s="317">
        <f>'Library - Raw Data'!B195</f>
        <v>189</v>
      </c>
      <c r="D199" s="318" t="e">
        <f>'Library - Raw Data'!J571</f>
        <v>#DIV/0!</v>
      </c>
      <c r="E199" s="319"/>
      <c r="F199" s="320"/>
      <c r="G199" s="321" t="e">
        <f t="shared" si="5"/>
        <v>#DIV/0!</v>
      </c>
      <c r="H199" s="322"/>
      <c r="I199" s="323" t="e">
        <f t="shared" si="4"/>
        <v>#DIV/0!</v>
      </c>
    </row>
    <row r="200" spans="2:9" ht="15.75">
      <c r="B200" s="316">
        <v>190</v>
      </c>
      <c r="C200" s="317">
        <f>'Library - Raw Data'!B196</f>
        <v>190</v>
      </c>
      <c r="D200" s="318" t="e">
        <f>'Library - Raw Data'!J574</f>
        <v>#DIV/0!</v>
      </c>
      <c r="E200" s="319"/>
      <c r="F200" s="320"/>
      <c r="G200" s="321" t="e">
        <f t="shared" si="5"/>
        <v>#DIV/0!</v>
      </c>
      <c r="H200" s="322"/>
      <c r="I200" s="323" t="e">
        <f t="shared" si="4"/>
        <v>#DIV/0!</v>
      </c>
    </row>
    <row r="201" spans="2:9" ht="15.75">
      <c r="B201" s="316">
        <v>191</v>
      </c>
      <c r="C201" s="317">
        <f>'Library - Raw Data'!B197</f>
        <v>191</v>
      </c>
      <c r="D201" s="318" t="e">
        <f>'Library - Raw Data'!J577</f>
        <v>#DIV/0!</v>
      </c>
      <c r="E201" s="319"/>
      <c r="F201" s="320"/>
      <c r="G201" s="321" t="e">
        <f t="shared" si="5"/>
        <v>#DIV/0!</v>
      </c>
      <c r="H201" s="322"/>
      <c r="I201" s="323" t="e">
        <f t="shared" si="4"/>
        <v>#DIV/0!</v>
      </c>
    </row>
    <row r="202" spans="2:9" ht="16.5" thickBot="1">
      <c r="B202" s="334">
        <v>192</v>
      </c>
      <c r="C202" s="335">
        <f>'Library - Raw Data'!B198</f>
        <v>192</v>
      </c>
      <c r="D202" s="336" t="e">
        <f>'Library - Raw Data'!J580</f>
        <v>#DIV/0!</v>
      </c>
      <c r="E202" s="337"/>
      <c r="F202" s="338"/>
      <c r="G202" s="339" t="e">
        <f t="shared" si="5"/>
        <v>#DIV/0!</v>
      </c>
      <c r="H202" s="340"/>
      <c r="I202" s="341" t="e">
        <f t="shared" si="4"/>
        <v>#DIV/0!</v>
      </c>
    </row>
  </sheetData>
  <sheetProtection algorithmName="SHA-512" hashValue="URqID8VM1viM9uSjE23nLqYtvz/JptzoSN1IgnRVs8GSd8wzne5Ceybgef+ynWPKodXZp6QtIrxd1L4pmIKFMA==" saltValue="ycv6PmL3goMW2JxCWFWBgg==" spinCount="100000" sheet="1" objects="1" scenarios="1" formatColumns="0" formatRows="0" selectLockedCells="1"/>
  <mergeCells count="2">
    <mergeCell ref="B8:C8"/>
    <mergeCell ref="K21:L24"/>
  </mergeCells>
  <conditionalFormatting sqref="G11:I202">
    <cfRule type="cellIs" dxfId="27" priority="2" operator="equal">
      <formula>0</formula>
    </cfRule>
  </conditionalFormatting>
  <conditionalFormatting sqref="H11:H202">
    <cfRule type="cellIs" dxfId="26" priority="1" operator="between">
      <formula>2</formula>
      <formula>0.001</formula>
    </cfRule>
  </conditionalFormatting>
  <pageMargins left="0.7" right="0.7" top="0.75" bottom="0.75" header="0.3" footer="0.3"/>
  <pageSetup scale="21" orientation="portrait" horizontalDpi="90" verticalDpi="90" r:id="rId1"/>
  <headerFooter>
    <oddHeader>&amp;L&amp;G</oddHeader>
    <oddFooter>&amp;C2425 55th Street, Boulder, CO 80301 | archer-tech@idtdna.com
RA-DOC-064 / REV04
For research use only. Not for use in diagnostic procedures.</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226F7D-8771-7549-BF78-C96C87373870}">
  <sheetPr>
    <pageSetUpPr fitToPage="1"/>
  </sheetPr>
  <dimension ref="B1:J205"/>
  <sheetViews>
    <sheetView topLeftCell="A319" zoomScale="90" zoomScaleNormal="90" workbookViewId="0">
      <selection activeCell="C10" sqref="C10"/>
    </sheetView>
  </sheetViews>
  <sheetFormatPr defaultColWidth="10.85546875" defaultRowHeight="15"/>
  <cols>
    <col min="1" max="1" width="1.42578125" style="344" customWidth="1"/>
    <col min="2" max="2" width="32.28515625" style="344" customWidth="1"/>
    <col min="3" max="3" width="13.85546875" style="346" customWidth="1"/>
    <col min="4" max="4" width="20.85546875" style="344" customWidth="1"/>
    <col min="5" max="5" width="12.7109375" style="347" customWidth="1"/>
    <col min="6" max="6" width="11.28515625" style="346" customWidth="1"/>
    <col min="7" max="7" width="15.42578125" style="348" customWidth="1"/>
    <col min="8" max="8" width="2.42578125" style="344" customWidth="1"/>
    <col min="9" max="9" width="49.28515625" style="344" customWidth="1"/>
    <col min="10" max="10" width="36.7109375" style="265" customWidth="1"/>
    <col min="11" max="11" width="4.42578125" style="344" customWidth="1"/>
    <col min="12" max="16384" width="10.85546875" style="344"/>
  </cols>
  <sheetData>
    <row r="1" spans="2:10" ht="33.950000000000003" customHeight="1">
      <c r="B1" s="475" t="s">
        <v>53</v>
      </c>
      <c r="C1" s="475"/>
      <c r="D1" s="475"/>
      <c r="E1" s="475"/>
      <c r="F1" s="475"/>
      <c r="G1" s="475"/>
      <c r="H1" s="475"/>
      <c r="J1" s="344"/>
    </row>
    <row r="2" spans="2:10" ht="20.100000000000001" customHeight="1">
      <c r="B2" s="345" t="s">
        <v>54</v>
      </c>
      <c r="J2" s="344"/>
    </row>
    <row r="3" spans="2:10" ht="20.100000000000001" customHeight="1">
      <c r="B3" s="345" t="s">
        <v>188</v>
      </c>
      <c r="J3" s="344"/>
    </row>
    <row r="4" spans="2:10" ht="20.100000000000001" customHeight="1">
      <c r="B4" s="345" t="s">
        <v>55</v>
      </c>
      <c r="J4" s="344"/>
    </row>
    <row r="5" spans="2:10" ht="20.100000000000001" customHeight="1">
      <c r="B5" s="345" t="s">
        <v>56</v>
      </c>
      <c r="J5" s="344"/>
    </row>
    <row r="6" spans="2:10" ht="20.100000000000001" customHeight="1">
      <c r="B6" s="345" t="s">
        <v>57</v>
      </c>
      <c r="J6" s="344"/>
    </row>
    <row r="7" spans="2:10" ht="20.100000000000001" customHeight="1">
      <c r="B7" s="428" t="s">
        <v>204</v>
      </c>
      <c r="J7" s="344"/>
    </row>
    <row r="8" spans="2:10" ht="20.100000000000001" customHeight="1">
      <c r="B8" s="401" t="s">
        <v>58</v>
      </c>
      <c r="J8" s="344"/>
    </row>
    <row r="9" spans="2:10" ht="15.75" thickBot="1">
      <c r="B9" s="401"/>
      <c r="J9" s="344"/>
    </row>
    <row r="10" spans="2:10" s="351" customFormat="1" ht="17.100000000000001" customHeight="1">
      <c r="B10" s="349" t="s">
        <v>59</v>
      </c>
      <c r="C10" s="350">
        <v>50</v>
      </c>
      <c r="D10" s="351" t="s">
        <v>189</v>
      </c>
      <c r="E10" s="352"/>
      <c r="F10" s="353"/>
      <c r="G10" s="354"/>
    </row>
    <row r="11" spans="2:10" s="351" customFormat="1" ht="17.100000000000001" customHeight="1" thickBot="1">
      <c r="B11" s="355" t="s">
        <v>60</v>
      </c>
      <c r="C11" s="356">
        <v>5</v>
      </c>
      <c r="D11" s="357" t="s">
        <v>196</v>
      </c>
      <c r="E11" s="358"/>
      <c r="F11" s="359"/>
      <c r="G11" s="360"/>
      <c r="H11" s="357"/>
    </row>
    <row r="12" spans="2:10" ht="15.75" thickBot="1">
      <c r="D12" s="361"/>
      <c r="E12" s="362"/>
      <c r="F12" s="363"/>
      <c r="G12" s="364"/>
      <c r="H12" s="361"/>
      <c r="J12" s="344"/>
    </row>
    <row r="13" spans="2:10" s="351" customFormat="1" ht="63.75" thickBot="1">
      <c r="B13" s="300" t="s">
        <v>30</v>
      </c>
      <c r="C13" s="435" t="s">
        <v>61</v>
      </c>
      <c r="D13" s="270" t="s">
        <v>62</v>
      </c>
      <c r="E13" s="303" t="s">
        <v>63</v>
      </c>
      <c r="F13" s="365" t="s">
        <v>64</v>
      </c>
      <c r="G13" s="366" t="s">
        <v>65</v>
      </c>
      <c r="H13" s="268"/>
    </row>
    <row r="14" spans="2:10" s="351" customFormat="1" ht="15.75">
      <c r="B14" s="421">
        <f>'Library - Conc Calc'!C11</f>
        <v>1</v>
      </c>
      <c r="C14" s="433">
        <v>3.5</v>
      </c>
      <c r="D14" s="433">
        <v>10</v>
      </c>
      <c r="E14" s="418">
        <f>'Library - Conc Calc'!F11</f>
        <v>357</v>
      </c>
      <c r="F14" s="404">
        <f t="shared" ref="F14:F77" si="0">(C14/$I$18)*100</f>
        <v>15.909090909090908</v>
      </c>
      <c r="G14" s="367">
        <f>IFERROR(($C$10/(D14/((C14/$I$18)*$C$11))),0)</f>
        <v>3.9772727272727266</v>
      </c>
      <c r="H14" s="368"/>
      <c r="I14" s="369" t="s">
        <v>66</v>
      </c>
      <c r="J14" s="405"/>
    </row>
    <row r="15" spans="2:10" s="351" customFormat="1" ht="16.5" thickBot="1">
      <c r="B15" s="422">
        <f>'Library - Conc Calc'!C12</f>
        <v>2</v>
      </c>
      <c r="C15" s="434">
        <v>3.5</v>
      </c>
      <c r="D15" s="434">
        <v>10</v>
      </c>
      <c r="E15" s="419">
        <f>'Library - Conc Calc'!F12</f>
        <v>357</v>
      </c>
      <c r="F15" s="406">
        <f t="shared" si="0"/>
        <v>15.909090909090908</v>
      </c>
      <c r="G15" s="371">
        <f t="shared" ref="G15:G77" si="1">IFERROR(($C$10/(D15/((C15/$I$18)*$C$11))),0)</f>
        <v>3.9772727272727266</v>
      </c>
      <c r="H15" s="368"/>
      <c r="I15" s="372">
        <f>C10-SUM(G14:G37)</f>
        <v>25</v>
      </c>
      <c r="J15" s="405"/>
    </row>
    <row r="16" spans="2:10" s="351" customFormat="1" ht="16.5" thickBot="1">
      <c r="B16" s="422">
        <f>'Library - Conc Calc'!C13</f>
        <v>3</v>
      </c>
      <c r="C16" s="434">
        <v>3.5</v>
      </c>
      <c r="D16" s="434">
        <v>10</v>
      </c>
      <c r="E16" s="419">
        <f>'Library - Conc Calc'!F13</f>
        <v>357</v>
      </c>
      <c r="F16" s="406">
        <f t="shared" si="0"/>
        <v>15.909090909090908</v>
      </c>
      <c r="G16" s="371">
        <f t="shared" si="1"/>
        <v>3.9772727272727266</v>
      </c>
      <c r="H16" s="368"/>
      <c r="I16" s="315"/>
      <c r="J16" s="405"/>
    </row>
    <row r="17" spans="2:10" s="351" customFormat="1" ht="15.75">
      <c r="B17" s="422">
        <f>'Library - Conc Calc'!C14</f>
        <v>4</v>
      </c>
      <c r="C17" s="434">
        <v>3.5</v>
      </c>
      <c r="D17" s="434">
        <v>10</v>
      </c>
      <c r="E17" s="419">
        <f>'Library - Conc Calc'!F14</f>
        <v>357</v>
      </c>
      <c r="F17" s="406">
        <f t="shared" si="0"/>
        <v>15.909090909090908</v>
      </c>
      <c r="G17" s="371">
        <f t="shared" si="1"/>
        <v>3.9772727272727266</v>
      </c>
      <c r="H17" s="368"/>
      <c r="I17" s="373" t="s">
        <v>67</v>
      </c>
      <c r="J17" s="329"/>
    </row>
    <row r="18" spans="2:10" s="351" customFormat="1" ht="16.5" thickBot="1">
      <c r="B18" s="422">
        <f>'Library - Conc Calc'!C15</f>
        <v>5</v>
      </c>
      <c r="C18" s="434">
        <v>2</v>
      </c>
      <c r="D18" s="434">
        <v>10</v>
      </c>
      <c r="E18" s="419">
        <f>'Library - Conc Calc'!F15</f>
        <v>357</v>
      </c>
      <c r="F18" s="406">
        <f t="shared" si="0"/>
        <v>9.0909090909090917</v>
      </c>
      <c r="G18" s="371">
        <f t="shared" si="1"/>
        <v>2.2727272727272729</v>
      </c>
      <c r="H18" s="368"/>
      <c r="I18" s="374">
        <f>SUM(C14:C37)</f>
        <v>22</v>
      </c>
      <c r="J18" s="375"/>
    </row>
    <row r="19" spans="2:10" s="351" customFormat="1" ht="16.5" thickBot="1">
      <c r="B19" s="422">
        <f>'Library - Conc Calc'!C16</f>
        <v>6</v>
      </c>
      <c r="C19" s="434">
        <v>2</v>
      </c>
      <c r="D19" s="434">
        <v>10</v>
      </c>
      <c r="E19" s="419">
        <f>'Library - Conc Calc'!F16</f>
        <v>357</v>
      </c>
      <c r="F19" s="406">
        <f t="shared" si="0"/>
        <v>9.0909090909090917</v>
      </c>
      <c r="G19" s="371">
        <f t="shared" si="1"/>
        <v>2.2727272727272729</v>
      </c>
      <c r="H19" s="368"/>
      <c r="I19" s="315"/>
    </row>
    <row r="20" spans="2:10" s="351" customFormat="1" ht="15.95" customHeight="1">
      <c r="B20" s="422">
        <f>'Library - Conc Calc'!C17</f>
        <v>7</v>
      </c>
      <c r="C20" s="434">
        <v>2</v>
      </c>
      <c r="D20" s="434">
        <v>10</v>
      </c>
      <c r="E20" s="419">
        <f>'Library - Conc Calc'!F17</f>
        <v>357</v>
      </c>
      <c r="F20" s="406">
        <f t="shared" si="0"/>
        <v>9.0909090909090917</v>
      </c>
      <c r="G20" s="371">
        <f t="shared" si="1"/>
        <v>2.2727272727272729</v>
      </c>
      <c r="H20" s="368"/>
      <c r="I20" s="376" t="s">
        <v>68</v>
      </c>
      <c r="J20" s="329"/>
    </row>
    <row r="21" spans="2:10" s="351" customFormat="1" ht="16.5" thickBot="1">
      <c r="B21" s="422">
        <f>'Library - Conc Calc'!C18</f>
        <v>8</v>
      </c>
      <c r="C21" s="434">
        <v>2</v>
      </c>
      <c r="D21" s="434">
        <v>10</v>
      </c>
      <c r="E21" s="419">
        <f>'Library - Conc Calc'!F18</f>
        <v>357</v>
      </c>
      <c r="F21" s="406">
        <f t="shared" si="0"/>
        <v>9.0909090909090917</v>
      </c>
      <c r="G21" s="371">
        <f t="shared" si="1"/>
        <v>2.2727272727272729</v>
      </c>
      <c r="H21" s="368"/>
      <c r="I21" s="377">
        <f>SUM((E14*F14),(E15*F15),(E16*F16),(E17*F17),(E18*F18),(E19*F19),(E20*F20),(E21*F21),(E22*F22),(E23*F23),(E24*F24),(E25*F25),(E26*F26),(E27*F27),(E28*F28),(E29*F29),(E30*F30),(E31*F31),(E32*F32),(E33*F33),(E34*F34),(E35*F35),(E36*F36),(E37*F37))/100</f>
        <v>356.99999999999994</v>
      </c>
      <c r="J21" s="378"/>
    </row>
    <row r="22" spans="2:10" s="351" customFormat="1" ht="15.75">
      <c r="B22" s="422">
        <f>'Library - Conc Calc'!C19</f>
        <v>9</v>
      </c>
      <c r="C22" s="370"/>
      <c r="D22" s="370"/>
      <c r="E22" s="419">
        <f>'Library - Conc Calc'!F19</f>
        <v>0</v>
      </c>
      <c r="F22" s="406">
        <f t="shared" si="0"/>
        <v>0</v>
      </c>
      <c r="G22" s="371">
        <f t="shared" si="1"/>
        <v>0</v>
      </c>
      <c r="H22" s="368"/>
      <c r="I22" s="379" t="s">
        <v>193</v>
      </c>
    </row>
    <row r="23" spans="2:10" s="351" customFormat="1" ht="15.75">
      <c r="B23" s="422">
        <f>'Library - Conc Calc'!C20</f>
        <v>10</v>
      </c>
      <c r="C23" s="370"/>
      <c r="D23" s="370"/>
      <c r="E23" s="419">
        <f>'Library - Conc Calc'!F20</f>
        <v>0</v>
      </c>
      <c r="F23" s="406">
        <f t="shared" si="0"/>
        <v>0</v>
      </c>
      <c r="G23" s="371">
        <f t="shared" si="1"/>
        <v>0</v>
      </c>
      <c r="H23" s="368"/>
      <c r="J23" s="380"/>
    </row>
    <row r="24" spans="2:10" s="351" customFormat="1" ht="15.75">
      <c r="B24" s="422">
        <f>'Library - Conc Calc'!C21</f>
        <v>11</v>
      </c>
      <c r="C24" s="370"/>
      <c r="D24" s="370"/>
      <c r="E24" s="419">
        <f>'Library - Conc Calc'!F21</f>
        <v>0</v>
      </c>
      <c r="F24" s="406">
        <f t="shared" si="0"/>
        <v>0</v>
      </c>
      <c r="G24" s="371">
        <f t="shared" si="1"/>
        <v>0</v>
      </c>
      <c r="H24" s="368"/>
      <c r="J24" s="375"/>
    </row>
    <row r="25" spans="2:10" s="351" customFormat="1" ht="16.5" thickBot="1">
      <c r="B25" s="422">
        <f>'Library - Conc Calc'!C22</f>
        <v>12</v>
      </c>
      <c r="C25" s="370"/>
      <c r="D25" s="370"/>
      <c r="E25" s="419">
        <f>'Library - Conc Calc'!F22</f>
        <v>0</v>
      </c>
      <c r="F25" s="406">
        <f t="shared" si="0"/>
        <v>0</v>
      </c>
      <c r="G25" s="371">
        <f t="shared" si="1"/>
        <v>0</v>
      </c>
      <c r="H25" s="368"/>
      <c r="I25" s="381" t="s">
        <v>69</v>
      </c>
      <c r="J25" s="382" t="s">
        <v>70</v>
      </c>
    </row>
    <row r="26" spans="2:10" s="351" customFormat="1" ht="15.75">
      <c r="B26" s="422">
        <f>'Library - Conc Calc'!C23</f>
        <v>13</v>
      </c>
      <c r="C26" s="370"/>
      <c r="D26" s="370"/>
      <c r="E26" s="419">
        <f>'Library - Conc Calc'!F23</f>
        <v>0</v>
      </c>
      <c r="F26" s="406">
        <f t="shared" si="0"/>
        <v>0</v>
      </c>
      <c r="G26" s="371">
        <f t="shared" si="1"/>
        <v>0</v>
      </c>
      <c r="H26" s="368"/>
      <c r="I26" s="383" t="s">
        <v>71</v>
      </c>
      <c r="J26" s="407">
        <f>130*0.8</f>
        <v>104</v>
      </c>
    </row>
    <row r="27" spans="2:10" s="351" customFormat="1" ht="15.75">
      <c r="B27" s="422">
        <f>'Library - Conc Calc'!C24</f>
        <v>14</v>
      </c>
      <c r="C27" s="370"/>
      <c r="D27" s="370"/>
      <c r="E27" s="419">
        <f>'Library - Conc Calc'!F24</f>
        <v>0</v>
      </c>
      <c r="F27" s="406">
        <f t="shared" si="0"/>
        <v>0</v>
      </c>
      <c r="G27" s="371">
        <f t="shared" si="1"/>
        <v>0</v>
      </c>
      <c r="H27" s="368"/>
      <c r="I27" s="383" t="s">
        <v>72</v>
      </c>
      <c r="J27" s="407">
        <f>400*0.8</f>
        <v>320</v>
      </c>
    </row>
    <row r="28" spans="2:10" s="351" customFormat="1" ht="15.75">
      <c r="B28" s="422">
        <f>'Library - Conc Calc'!C25</f>
        <v>15</v>
      </c>
      <c r="C28" s="370"/>
      <c r="D28" s="370"/>
      <c r="E28" s="419">
        <f>'Library - Conc Calc'!F25</f>
        <v>0</v>
      </c>
      <c r="F28" s="406">
        <f t="shared" si="0"/>
        <v>0</v>
      </c>
      <c r="G28" s="371">
        <f t="shared" si="1"/>
        <v>0</v>
      </c>
      <c r="H28" s="368"/>
      <c r="I28" s="383" t="s">
        <v>73</v>
      </c>
      <c r="J28" s="407">
        <f>15*0.95</f>
        <v>14.25</v>
      </c>
    </row>
    <row r="29" spans="2:10" s="351" customFormat="1" ht="16.5" thickBot="1">
      <c r="B29" s="422">
        <f>'Library - Conc Calc'!C26</f>
        <v>16</v>
      </c>
      <c r="C29" s="370"/>
      <c r="D29" s="370"/>
      <c r="E29" s="419">
        <f>'Library - Conc Calc'!F26</f>
        <v>0</v>
      </c>
      <c r="F29" s="406">
        <f t="shared" si="0"/>
        <v>0</v>
      </c>
      <c r="G29" s="371">
        <f t="shared" si="1"/>
        <v>0</v>
      </c>
      <c r="H29" s="368"/>
      <c r="I29" s="384" t="s">
        <v>74</v>
      </c>
      <c r="J29" s="408">
        <f>25*0.95</f>
        <v>23.75</v>
      </c>
    </row>
    <row r="30" spans="2:10" s="351" customFormat="1" ht="15.75">
      <c r="B30" s="422">
        <f>'Library - Conc Calc'!C27</f>
        <v>17</v>
      </c>
      <c r="C30" s="370"/>
      <c r="D30" s="370"/>
      <c r="E30" s="419">
        <f>'Library - Conc Calc'!F27</f>
        <v>0</v>
      </c>
      <c r="F30" s="406">
        <f t="shared" si="0"/>
        <v>0</v>
      </c>
      <c r="G30" s="371">
        <f t="shared" si="1"/>
        <v>0</v>
      </c>
      <c r="H30" s="368"/>
      <c r="I30" s="351" t="s">
        <v>75</v>
      </c>
    </row>
    <row r="31" spans="2:10" s="351" customFormat="1" ht="15.75">
      <c r="B31" s="422">
        <f>'Library - Conc Calc'!C28</f>
        <v>18</v>
      </c>
      <c r="C31" s="370"/>
      <c r="D31" s="370"/>
      <c r="E31" s="419">
        <f>'Library - Conc Calc'!F28</f>
        <v>0</v>
      </c>
      <c r="F31" s="406">
        <f t="shared" si="0"/>
        <v>0</v>
      </c>
      <c r="G31" s="371">
        <f t="shared" si="1"/>
        <v>0</v>
      </c>
      <c r="H31" s="368"/>
      <c r="J31" s="375"/>
    </row>
    <row r="32" spans="2:10" s="351" customFormat="1" ht="15.75">
      <c r="B32" s="422">
        <f>'Library - Conc Calc'!C29</f>
        <v>19</v>
      </c>
      <c r="C32" s="370"/>
      <c r="D32" s="370"/>
      <c r="E32" s="419">
        <f>'Library - Conc Calc'!F29</f>
        <v>0</v>
      </c>
      <c r="F32" s="406">
        <f t="shared" si="0"/>
        <v>0</v>
      </c>
      <c r="G32" s="371">
        <f t="shared" si="1"/>
        <v>0</v>
      </c>
      <c r="H32" s="368"/>
      <c r="J32" s="375"/>
    </row>
    <row r="33" spans="2:10" s="351" customFormat="1" ht="15.75">
      <c r="B33" s="422">
        <f>'Library - Conc Calc'!C30</f>
        <v>20</v>
      </c>
      <c r="C33" s="370"/>
      <c r="D33" s="370"/>
      <c r="E33" s="419">
        <f>'Library - Conc Calc'!F30</f>
        <v>0</v>
      </c>
      <c r="F33" s="406">
        <f t="shared" si="0"/>
        <v>0</v>
      </c>
      <c r="G33" s="371">
        <f t="shared" si="1"/>
        <v>0</v>
      </c>
      <c r="H33" s="368"/>
      <c r="J33" s="375"/>
    </row>
    <row r="34" spans="2:10" s="351" customFormat="1" ht="15.75">
      <c r="B34" s="422">
        <f>'Library - Conc Calc'!C31</f>
        <v>21</v>
      </c>
      <c r="C34" s="370"/>
      <c r="D34" s="370"/>
      <c r="E34" s="419">
        <f>'Library - Conc Calc'!F31</f>
        <v>0</v>
      </c>
      <c r="F34" s="406">
        <f t="shared" si="0"/>
        <v>0</v>
      </c>
      <c r="G34" s="371">
        <f t="shared" si="1"/>
        <v>0</v>
      </c>
      <c r="H34" s="368"/>
      <c r="J34" s="375"/>
    </row>
    <row r="35" spans="2:10" s="351" customFormat="1" ht="15.75">
      <c r="B35" s="422">
        <f>'Library - Conc Calc'!C32</f>
        <v>22</v>
      </c>
      <c r="C35" s="370"/>
      <c r="D35" s="370"/>
      <c r="E35" s="419">
        <f>'Library - Conc Calc'!F32</f>
        <v>0</v>
      </c>
      <c r="F35" s="406">
        <f t="shared" si="0"/>
        <v>0</v>
      </c>
      <c r="G35" s="371">
        <f t="shared" si="1"/>
        <v>0</v>
      </c>
      <c r="H35" s="368"/>
      <c r="J35" s="375"/>
    </row>
    <row r="36" spans="2:10" s="351" customFormat="1" ht="15.75">
      <c r="B36" s="422">
        <f>'Library - Conc Calc'!C33</f>
        <v>23</v>
      </c>
      <c r="C36" s="370"/>
      <c r="D36" s="370"/>
      <c r="E36" s="419">
        <f>'Library - Conc Calc'!F33</f>
        <v>0</v>
      </c>
      <c r="F36" s="406">
        <f t="shared" si="0"/>
        <v>0</v>
      </c>
      <c r="G36" s="371">
        <f t="shared" si="1"/>
        <v>0</v>
      </c>
      <c r="H36" s="368"/>
      <c r="J36" s="375"/>
    </row>
    <row r="37" spans="2:10" s="351" customFormat="1" ht="15.75">
      <c r="B37" s="422">
        <f>'Library - Conc Calc'!C34</f>
        <v>24</v>
      </c>
      <c r="C37" s="370"/>
      <c r="D37" s="370"/>
      <c r="E37" s="419">
        <f>'Library - Conc Calc'!F34</f>
        <v>0</v>
      </c>
      <c r="F37" s="406">
        <f t="shared" si="0"/>
        <v>0</v>
      </c>
      <c r="G37" s="371">
        <f t="shared" si="1"/>
        <v>0</v>
      </c>
      <c r="H37" s="368"/>
      <c r="J37" s="375"/>
    </row>
    <row r="38" spans="2:10" ht="15.75">
      <c r="B38" s="422">
        <f>'Library - Conc Calc'!C35</f>
        <v>25</v>
      </c>
      <c r="C38" s="370"/>
      <c r="D38" s="370"/>
      <c r="E38" s="419">
        <f>'Library - Conc Calc'!F35</f>
        <v>0</v>
      </c>
      <c r="F38" s="406">
        <f t="shared" si="0"/>
        <v>0</v>
      </c>
      <c r="G38" s="371">
        <f t="shared" si="1"/>
        <v>0</v>
      </c>
      <c r="J38" s="398"/>
    </row>
    <row r="39" spans="2:10" ht="15.75">
      <c r="B39" s="422">
        <f>'Library - Conc Calc'!C36</f>
        <v>26</v>
      </c>
      <c r="C39" s="370"/>
      <c r="D39" s="370"/>
      <c r="E39" s="419">
        <f>'Library - Conc Calc'!F36</f>
        <v>0</v>
      </c>
      <c r="F39" s="406">
        <f t="shared" si="0"/>
        <v>0</v>
      </c>
      <c r="G39" s="371">
        <f t="shared" si="1"/>
        <v>0</v>
      </c>
      <c r="J39" s="398"/>
    </row>
    <row r="40" spans="2:10" ht="15.75">
      <c r="B40" s="422">
        <f>'Library - Conc Calc'!C37</f>
        <v>27</v>
      </c>
      <c r="C40" s="370"/>
      <c r="D40" s="370"/>
      <c r="E40" s="419">
        <f>'Library - Conc Calc'!F37</f>
        <v>0</v>
      </c>
      <c r="F40" s="406">
        <f t="shared" si="0"/>
        <v>0</v>
      </c>
      <c r="G40" s="371">
        <f t="shared" si="1"/>
        <v>0</v>
      </c>
      <c r="J40" s="398"/>
    </row>
    <row r="41" spans="2:10" ht="15.75">
      <c r="B41" s="422">
        <f>'Library - Conc Calc'!C38</f>
        <v>28</v>
      </c>
      <c r="C41" s="370"/>
      <c r="D41" s="370"/>
      <c r="E41" s="419">
        <f>'Library - Conc Calc'!F38</f>
        <v>0</v>
      </c>
      <c r="F41" s="406">
        <f t="shared" si="0"/>
        <v>0</v>
      </c>
      <c r="G41" s="371">
        <f t="shared" si="1"/>
        <v>0</v>
      </c>
      <c r="J41" s="398"/>
    </row>
    <row r="42" spans="2:10" ht="15.75">
      <c r="B42" s="422">
        <f>'Library - Conc Calc'!C39</f>
        <v>29</v>
      </c>
      <c r="C42" s="370"/>
      <c r="D42" s="370"/>
      <c r="E42" s="419">
        <f>'Library - Conc Calc'!F39</f>
        <v>0</v>
      </c>
      <c r="F42" s="406">
        <f t="shared" si="0"/>
        <v>0</v>
      </c>
      <c r="G42" s="371">
        <f t="shared" si="1"/>
        <v>0</v>
      </c>
      <c r="J42" s="398"/>
    </row>
    <row r="43" spans="2:10" ht="15.75">
      <c r="B43" s="422">
        <f>'Library - Conc Calc'!C40</f>
        <v>30</v>
      </c>
      <c r="C43" s="370"/>
      <c r="D43" s="370"/>
      <c r="E43" s="419">
        <f>'Library - Conc Calc'!F40</f>
        <v>0</v>
      </c>
      <c r="F43" s="406">
        <f t="shared" si="0"/>
        <v>0</v>
      </c>
      <c r="G43" s="371">
        <f t="shared" si="1"/>
        <v>0</v>
      </c>
      <c r="J43" s="385"/>
    </row>
    <row r="44" spans="2:10" ht="15.95" customHeight="1">
      <c r="B44" s="422">
        <f>'Library - Conc Calc'!C41</f>
        <v>31</v>
      </c>
      <c r="C44" s="370"/>
      <c r="D44" s="370"/>
      <c r="E44" s="419">
        <f>'Library - Conc Calc'!F41</f>
        <v>0</v>
      </c>
      <c r="F44" s="406">
        <f t="shared" si="0"/>
        <v>0</v>
      </c>
      <c r="G44" s="371">
        <f t="shared" si="1"/>
        <v>0</v>
      </c>
      <c r="J44" s="386"/>
    </row>
    <row r="45" spans="2:10" ht="15.75">
      <c r="B45" s="422">
        <f>'Library - Conc Calc'!C42</f>
        <v>32</v>
      </c>
      <c r="C45" s="370"/>
      <c r="D45" s="370"/>
      <c r="E45" s="419">
        <f>'Library - Conc Calc'!F42</f>
        <v>0</v>
      </c>
      <c r="F45" s="406">
        <f t="shared" si="0"/>
        <v>0</v>
      </c>
      <c r="G45" s="371">
        <f t="shared" si="1"/>
        <v>0</v>
      </c>
      <c r="J45" s="398"/>
    </row>
    <row r="46" spans="2:10" ht="15.75">
      <c r="B46" s="422">
        <f>'Library - Conc Calc'!C43</f>
        <v>33</v>
      </c>
      <c r="C46" s="370"/>
      <c r="D46" s="370"/>
      <c r="E46" s="419">
        <f>'Library - Conc Calc'!F43</f>
        <v>0</v>
      </c>
      <c r="F46" s="406">
        <f t="shared" si="0"/>
        <v>0</v>
      </c>
      <c r="G46" s="371">
        <f t="shared" si="1"/>
        <v>0</v>
      </c>
      <c r="J46" s="398"/>
    </row>
    <row r="47" spans="2:10" ht="15.75">
      <c r="B47" s="422">
        <f>'Library - Conc Calc'!C44</f>
        <v>34</v>
      </c>
      <c r="C47" s="370"/>
      <c r="D47" s="370"/>
      <c r="E47" s="419">
        <f>'Library - Conc Calc'!F44</f>
        <v>0</v>
      </c>
      <c r="F47" s="406">
        <f t="shared" si="0"/>
        <v>0</v>
      </c>
      <c r="G47" s="371">
        <f t="shared" si="1"/>
        <v>0</v>
      </c>
      <c r="J47" s="398"/>
    </row>
    <row r="48" spans="2:10" ht="15.75">
      <c r="B48" s="422">
        <f>'Library - Conc Calc'!C45</f>
        <v>35</v>
      </c>
      <c r="C48" s="370"/>
      <c r="D48" s="370"/>
      <c r="E48" s="419">
        <f>'Library - Conc Calc'!F45</f>
        <v>0</v>
      </c>
      <c r="F48" s="406">
        <f t="shared" si="0"/>
        <v>0</v>
      </c>
      <c r="G48" s="371">
        <f t="shared" si="1"/>
        <v>0</v>
      </c>
      <c r="J48" s="398"/>
    </row>
    <row r="49" spans="2:8" ht="15.75">
      <c r="B49" s="422">
        <f>'Library - Conc Calc'!C46</f>
        <v>36</v>
      </c>
      <c r="C49" s="370"/>
      <c r="D49" s="370"/>
      <c r="E49" s="419">
        <f>'Library - Conc Calc'!F46</f>
        <v>0</v>
      </c>
      <c r="F49" s="406">
        <f t="shared" si="0"/>
        <v>0</v>
      </c>
      <c r="G49" s="371">
        <f t="shared" si="1"/>
        <v>0</v>
      </c>
    </row>
    <row r="50" spans="2:8" ht="15.75">
      <c r="B50" s="422">
        <f>'Library - Conc Calc'!C47</f>
        <v>37</v>
      </c>
      <c r="C50" s="370"/>
      <c r="D50" s="370"/>
      <c r="E50" s="419">
        <f>'Library - Conc Calc'!F47</f>
        <v>0</v>
      </c>
      <c r="F50" s="406">
        <f t="shared" si="0"/>
        <v>0</v>
      </c>
      <c r="G50" s="371">
        <f t="shared" si="1"/>
        <v>0</v>
      </c>
    </row>
    <row r="51" spans="2:8" ht="15.75">
      <c r="B51" s="422">
        <f>'Library - Conc Calc'!C48</f>
        <v>38</v>
      </c>
      <c r="C51" s="370"/>
      <c r="D51" s="370"/>
      <c r="E51" s="419">
        <f>'Library - Conc Calc'!F48</f>
        <v>0</v>
      </c>
      <c r="F51" s="406">
        <f t="shared" si="0"/>
        <v>0</v>
      </c>
      <c r="G51" s="371">
        <f t="shared" si="1"/>
        <v>0</v>
      </c>
    </row>
    <row r="52" spans="2:8" ht="15.75">
      <c r="B52" s="422">
        <f>'Library - Conc Calc'!C49</f>
        <v>39</v>
      </c>
      <c r="C52" s="370"/>
      <c r="D52" s="370"/>
      <c r="E52" s="419">
        <f>'Library - Conc Calc'!F49</f>
        <v>0</v>
      </c>
      <c r="F52" s="406">
        <f t="shared" si="0"/>
        <v>0</v>
      </c>
      <c r="G52" s="371">
        <f t="shared" si="1"/>
        <v>0</v>
      </c>
    </row>
    <row r="53" spans="2:8" ht="15.75">
      <c r="B53" s="422">
        <f>'Library - Conc Calc'!C50</f>
        <v>40</v>
      </c>
      <c r="C53" s="370"/>
      <c r="D53" s="370"/>
      <c r="E53" s="419">
        <f>'Library - Conc Calc'!F50</f>
        <v>0</v>
      </c>
      <c r="F53" s="406">
        <f t="shared" si="0"/>
        <v>0</v>
      </c>
      <c r="G53" s="371">
        <f t="shared" si="1"/>
        <v>0</v>
      </c>
    </row>
    <row r="54" spans="2:8" ht="15.75">
      <c r="B54" s="422">
        <f>'Library - Conc Calc'!C51</f>
        <v>41</v>
      </c>
      <c r="C54" s="370"/>
      <c r="D54" s="370"/>
      <c r="E54" s="419">
        <f>'Library - Conc Calc'!F51</f>
        <v>0</v>
      </c>
      <c r="F54" s="406">
        <f t="shared" si="0"/>
        <v>0</v>
      </c>
      <c r="G54" s="371">
        <f t="shared" si="1"/>
        <v>0</v>
      </c>
    </row>
    <row r="55" spans="2:8" ht="15.75">
      <c r="B55" s="422">
        <f>'Library - Conc Calc'!C52</f>
        <v>42</v>
      </c>
      <c r="C55" s="370"/>
      <c r="D55" s="370"/>
      <c r="E55" s="419">
        <f>'Library - Conc Calc'!F52</f>
        <v>0</v>
      </c>
      <c r="F55" s="406">
        <f t="shared" si="0"/>
        <v>0</v>
      </c>
      <c r="G55" s="371">
        <f t="shared" si="1"/>
        <v>0</v>
      </c>
    </row>
    <row r="56" spans="2:8" ht="15.75">
      <c r="B56" s="422">
        <f>'Library - Conc Calc'!C53</f>
        <v>43</v>
      </c>
      <c r="C56" s="370"/>
      <c r="D56" s="370"/>
      <c r="E56" s="419">
        <f>'Library - Conc Calc'!F53</f>
        <v>0</v>
      </c>
      <c r="F56" s="406">
        <f t="shared" si="0"/>
        <v>0</v>
      </c>
      <c r="G56" s="371">
        <f t="shared" si="1"/>
        <v>0</v>
      </c>
    </row>
    <row r="57" spans="2:8" ht="15.75">
      <c r="B57" s="422">
        <f>'Library - Conc Calc'!C54</f>
        <v>44</v>
      </c>
      <c r="C57" s="370"/>
      <c r="D57" s="370"/>
      <c r="E57" s="419">
        <f>'Library - Conc Calc'!F54</f>
        <v>0</v>
      </c>
      <c r="F57" s="406">
        <f t="shared" si="0"/>
        <v>0</v>
      </c>
      <c r="G57" s="371">
        <f t="shared" si="1"/>
        <v>0</v>
      </c>
    </row>
    <row r="58" spans="2:8" ht="15.75">
      <c r="B58" s="422">
        <f>'Library - Conc Calc'!C55</f>
        <v>45</v>
      </c>
      <c r="C58" s="370"/>
      <c r="D58" s="370"/>
      <c r="E58" s="419">
        <f>'Library - Conc Calc'!F55</f>
        <v>0</v>
      </c>
      <c r="F58" s="406">
        <f t="shared" si="0"/>
        <v>0</v>
      </c>
      <c r="G58" s="371">
        <f t="shared" si="1"/>
        <v>0</v>
      </c>
    </row>
    <row r="59" spans="2:8" ht="15.75">
      <c r="B59" s="422">
        <f>'Library - Conc Calc'!C56</f>
        <v>46</v>
      </c>
      <c r="C59" s="370"/>
      <c r="D59" s="370"/>
      <c r="E59" s="419">
        <f>'Library - Conc Calc'!F56</f>
        <v>0</v>
      </c>
      <c r="F59" s="406">
        <f t="shared" si="0"/>
        <v>0</v>
      </c>
      <c r="G59" s="371">
        <f t="shared" si="1"/>
        <v>0</v>
      </c>
    </row>
    <row r="60" spans="2:8" ht="15.75">
      <c r="B60" s="422">
        <f>'Library - Conc Calc'!C57</f>
        <v>47</v>
      </c>
      <c r="C60" s="370"/>
      <c r="D60" s="370"/>
      <c r="E60" s="419">
        <f>'Library - Conc Calc'!F57</f>
        <v>0</v>
      </c>
      <c r="F60" s="406">
        <f t="shared" si="0"/>
        <v>0</v>
      </c>
      <c r="G60" s="371">
        <f t="shared" si="1"/>
        <v>0</v>
      </c>
    </row>
    <row r="61" spans="2:8" ht="15.75">
      <c r="B61" s="422">
        <f>'Library - Conc Calc'!C58</f>
        <v>48</v>
      </c>
      <c r="C61" s="370"/>
      <c r="D61" s="370"/>
      <c r="E61" s="419">
        <f>'Library - Conc Calc'!F58</f>
        <v>0</v>
      </c>
      <c r="F61" s="406">
        <f t="shared" si="0"/>
        <v>0</v>
      </c>
      <c r="G61" s="371">
        <f t="shared" si="1"/>
        <v>0</v>
      </c>
      <c r="H61" s="476"/>
    </row>
    <row r="62" spans="2:8" ht="15.75">
      <c r="B62" s="422">
        <f>'Library - Conc Calc'!C59</f>
        <v>49</v>
      </c>
      <c r="C62" s="370"/>
      <c r="D62" s="370"/>
      <c r="E62" s="419">
        <f>'Library - Conc Calc'!F59</f>
        <v>0</v>
      </c>
      <c r="F62" s="406">
        <f t="shared" si="0"/>
        <v>0</v>
      </c>
      <c r="G62" s="371">
        <f t="shared" si="1"/>
        <v>0</v>
      </c>
      <c r="H62" s="476"/>
    </row>
    <row r="63" spans="2:8" ht="15.75">
      <c r="B63" s="422">
        <f>'Library - Conc Calc'!C60</f>
        <v>50</v>
      </c>
      <c r="C63" s="370"/>
      <c r="D63" s="370"/>
      <c r="E63" s="419">
        <f>'Library - Conc Calc'!F60</f>
        <v>0</v>
      </c>
      <c r="F63" s="406">
        <f t="shared" si="0"/>
        <v>0</v>
      </c>
      <c r="G63" s="371">
        <f t="shared" si="1"/>
        <v>0</v>
      </c>
      <c r="H63" s="476"/>
    </row>
    <row r="64" spans="2:8" ht="15.75">
      <c r="B64" s="422">
        <f>'Library - Conc Calc'!C61</f>
        <v>51</v>
      </c>
      <c r="C64" s="370"/>
      <c r="D64" s="370"/>
      <c r="E64" s="419">
        <f>'Library - Conc Calc'!F61</f>
        <v>0</v>
      </c>
      <c r="F64" s="406">
        <f t="shared" si="0"/>
        <v>0</v>
      </c>
      <c r="G64" s="371">
        <f t="shared" si="1"/>
        <v>0</v>
      </c>
      <c r="H64" s="476"/>
    </row>
    <row r="65" spans="2:8" ht="15.75">
      <c r="B65" s="422">
        <f>'Library - Conc Calc'!C62</f>
        <v>52</v>
      </c>
      <c r="C65" s="370"/>
      <c r="D65" s="370"/>
      <c r="E65" s="419">
        <f>'Library - Conc Calc'!F62</f>
        <v>0</v>
      </c>
      <c r="F65" s="406">
        <f t="shared" si="0"/>
        <v>0</v>
      </c>
      <c r="G65" s="371">
        <f t="shared" si="1"/>
        <v>0</v>
      </c>
      <c r="H65" s="476"/>
    </row>
    <row r="66" spans="2:8" ht="15.75">
      <c r="B66" s="422">
        <f>'Library - Conc Calc'!C63</f>
        <v>53</v>
      </c>
      <c r="C66" s="370"/>
      <c r="D66" s="370"/>
      <c r="E66" s="419">
        <f>'Library - Conc Calc'!F63</f>
        <v>0</v>
      </c>
      <c r="F66" s="406">
        <f t="shared" si="0"/>
        <v>0</v>
      </c>
      <c r="G66" s="371">
        <f t="shared" si="1"/>
        <v>0</v>
      </c>
    </row>
    <row r="67" spans="2:8" ht="15.75">
      <c r="B67" s="422">
        <f>'Library - Conc Calc'!C64</f>
        <v>54</v>
      </c>
      <c r="C67" s="370"/>
      <c r="D67" s="370"/>
      <c r="E67" s="419">
        <f>'Library - Conc Calc'!F64</f>
        <v>0</v>
      </c>
      <c r="F67" s="406">
        <f t="shared" si="0"/>
        <v>0</v>
      </c>
      <c r="G67" s="371">
        <f t="shared" si="1"/>
        <v>0</v>
      </c>
    </row>
    <row r="68" spans="2:8" ht="15.75">
      <c r="B68" s="422">
        <f>'Library - Conc Calc'!C65</f>
        <v>55</v>
      </c>
      <c r="C68" s="370"/>
      <c r="D68" s="370"/>
      <c r="E68" s="419">
        <f>'Library - Conc Calc'!F65</f>
        <v>0</v>
      </c>
      <c r="F68" s="406">
        <f t="shared" si="0"/>
        <v>0</v>
      </c>
      <c r="G68" s="371">
        <f t="shared" si="1"/>
        <v>0</v>
      </c>
    </row>
    <row r="69" spans="2:8" ht="15.75">
      <c r="B69" s="422">
        <f>'Library - Conc Calc'!C66</f>
        <v>56</v>
      </c>
      <c r="C69" s="370"/>
      <c r="D69" s="370"/>
      <c r="E69" s="419">
        <f>'Library - Conc Calc'!F66</f>
        <v>0</v>
      </c>
      <c r="F69" s="406">
        <f t="shared" si="0"/>
        <v>0</v>
      </c>
      <c r="G69" s="371">
        <f t="shared" si="1"/>
        <v>0</v>
      </c>
    </row>
    <row r="70" spans="2:8" ht="15.75">
      <c r="B70" s="422">
        <f>'Library - Conc Calc'!C67</f>
        <v>57</v>
      </c>
      <c r="C70" s="370"/>
      <c r="D70" s="370"/>
      <c r="E70" s="419">
        <f>'Library - Conc Calc'!F67</f>
        <v>0</v>
      </c>
      <c r="F70" s="406">
        <f t="shared" si="0"/>
        <v>0</v>
      </c>
      <c r="G70" s="371">
        <f t="shared" si="1"/>
        <v>0</v>
      </c>
    </row>
    <row r="71" spans="2:8" ht="15.75">
      <c r="B71" s="422">
        <f>'Library - Conc Calc'!C68</f>
        <v>58</v>
      </c>
      <c r="C71" s="370"/>
      <c r="D71" s="370"/>
      <c r="E71" s="419">
        <f>'Library - Conc Calc'!F68</f>
        <v>0</v>
      </c>
      <c r="F71" s="406">
        <f t="shared" si="0"/>
        <v>0</v>
      </c>
      <c r="G71" s="371">
        <f t="shared" si="1"/>
        <v>0</v>
      </c>
    </row>
    <row r="72" spans="2:8" ht="15.75">
      <c r="B72" s="422">
        <f>'Library - Conc Calc'!C69</f>
        <v>59</v>
      </c>
      <c r="C72" s="370"/>
      <c r="D72" s="370"/>
      <c r="E72" s="419">
        <f>'Library - Conc Calc'!F69</f>
        <v>0</v>
      </c>
      <c r="F72" s="406">
        <f t="shared" si="0"/>
        <v>0</v>
      </c>
      <c r="G72" s="371">
        <f t="shared" si="1"/>
        <v>0</v>
      </c>
    </row>
    <row r="73" spans="2:8" ht="15.75">
      <c r="B73" s="422">
        <f>'Library - Conc Calc'!C70</f>
        <v>60</v>
      </c>
      <c r="C73" s="370"/>
      <c r="D73" s="370"/>
      <c r="E73" s="419">
        <f>'Library - Conc Calc'!F70</f>
        <v>0</v>
      </c>
      <c r="F73" s="406">
        <f t="shared" si="0"/>
        <v>0</v>
      </c>
      <c r="G73" s="371">
        <f t="shared" si="1"/>
        <v>0</v>
      </c>
    </row>
    <row r="74" spans="2:8" ht="15.75">
      <c r="B74" s="422">
        <f>'Library - Conc Calc'!C71</f>
        <v>61</v>
      </c>
      <c r="C74" s="370"/>
      <c r="D74" s="370"/>
      <c r="E74" s="419">
        <f>'Library - Conc Calc'!F71</f>
        <v>0</v>
      </c>
      <c r="F74" s="406">
        <f t="shared" si="0"/>
        <v>0</v>
      </c>
      <c r="G74" s="371">
        <f t="shared" si="1"/>
        <v>0</v>
      </c>
    </row>
    <row r="75" spans="2:8" ht="15.75">
      <c r="B75" s="422">
        <f>'Library - Conc Calc'!C72</f>
        <v>62</v>
      </c>
      <c r="C75" s="370"/>
      <c r="D75" s="370"/>
      <c r="E75" s="419">
        <f>'Library - Conc Calc'!F72</f>
        <v>0</v>
      </c>
      <c r="F75" s="406">
        <f t="shared" si="0"/>
        <v>0</v>
      </c>
      <c r="G75" s="371">
        <f t="shared" si="1"/>
        <v>0</v>
      </c>
    </row>
    <row r="76" spans="2:8" ht="15.75">
      <c r="B76" s="422">
        <f>'Library - Conc Calc'!C73</f>
        <v>63</v>
      </c>
      <c r="C76" s="370"/>
      <c r="D76" s="370"/>
      <c r="E76" s="419">
        <f>'Library - Conc Calc'!F73</f>
        <v>0</v>
      </c>
      <c r="F76" s="406">
        <f t="shared" si="0"/>
        <v>0</v>
      </c>
      <c r="G76" s="371">
        <f t="shared" si="1"/>
        <v>0</v>
      </c>
    </row>
    <row r="77" spans="2:8" ht="15.75">
      <c r="B77" s="422">
        <f>'Library - Conc Calc'!C74</f>
        <v>64</v>
      </c>
      <c r="C77" s="370"/>
      <c r="D77" s="370"/>
      <c r="E77" s="419">
        <f>'Library - Conc Calc'!F74</f>
        <v>0</v>
      </c>
      <c r="F77" s="406">
        <f t="shared" si="0"/>
        <v>0</v>
      </c>
      <c r="G77" s="371">
        <f t="shared" si="1"/>
        <v>0</v>
      </c>
    </row>
    <row r="78" spans="2:8" ht="15.75">
      <c r="B78" s="422">
        <f>'Library - Conc Calc'!C75</f>
        <v>65</v>
      </c>
      <c r="C78" s="370"/>
      <c r="D78" s="370"/>
      <c r="E78" s="419">
        <f>'Library - Conc Calc'!F75</f>
        <v>0</v>
      </c>
      <c r="F78" s="406">
        <f t="shared" ref="F78:F141" si="2">(C78/$I$18)*100</f>
        <v>0</v>
      </c>
      <c r="G78" s="371">
        <f t="shared" ref="G78:G141" si="3">IFERROR(($C$10/(D78/((C78/$I$18)*$C$11))),0)</f>
        <v>0</v>
      </c>
    </row>
    <row r="79" spans="2:8" ht="15.75">
      <c r="B79" s="422">
        <f>'Library - Conc Calc'!C76</f>
        <v>66</v>
      </c>
      <c r="C79" s="370"/>
      <c r="D79" s="370"/>
      <c r="E79" s="419">
        <f>'Library - Conc Calc'!F76</f>
        <v>0</v>
      </c>
      <c r="F79" s="406">
        <f t="shared" si="2"/>
        <v>0</v>
      </c>
      <c r="G79" s="371">
        <f t="shared" si="3"/>
        <v>0</v>
      </c>
    </row>
    <row r="80" spans="2:8" ht="15.75">
      <c r="B80" s="422">
        <f>'Library - Conc Calc'!C77</f>
        <v>67</v>
      </c>
      <c r="C80" s="370"/>
      <c r="D80" s="370"/>
      <c r="E80" s="419">
        <f>'Library - Conc Calc'!F77</f>
        <v>0</v>
      </c>
      <c r="F80" s="406">
        <f t="shared" si="2"/>
        <v>0</v>
      </c>
      <c r="G80" s="371">
        <f t="shared" si="3"/>
        <v>0</v>
      </c>
    </row>
    <row r="81" spans="2:7" ht="15.75">
      <c r="B81" s="422">
        <f>'Library - Conc Calc'!C78</f>
        <v>68</v>
      </c>
      <c r="C81" s="370"/>
      <c r="D81" s="370"/>
      <c r="E81" s="419">
        <f>'Library - Conc Calc'!F78</f>
        <v>0</v>
      </c>
      <c r="F81" s="406">
        <f t="shared" si="2"/>
        <v>0</v>
      </c>
      <c r="G81" s="371">
        <f t="shared" si="3"/>
        <v>0</v>
      </c>
    </row>
    <row r="82" spans="2:7" ht="15.75">
      <c r="B82" s="422">
        <f>'Library - Conc Calc'!C79</f>
        <v>69</v>
      </c>
      <c r="C82" s="370"/>
      <c r="D82" s="370"/>
      <c r="E82" s="419">
        <f>'Library - Conc Calc'!F79</f>
        <v>0</v>
      </c>
      <c r="F82" s="406">
        <f t="shared" si="2"/>
        <v>0</v>
      </c>
      <c r="G82" s="371">
        <f t="shared" si="3"/>
        <v>0</v>
      </c>
    </row>
    <row r="83" spans="2:7" ht="15.75">
      <c r="B83" s="422">
        <f>'Library - Conc Calc'!C80</f>
        <v>70</v>
      </c>
      <c r="C83" s="370"/>
      <c r="D83" s="370"/>
      <c r="E83" s="419">
        <f>'Library - Conc Calc'!F80</f>
        <v>0</v>
      </c>
      <c r="F83" s="406">
        <f t="shared" si="2"/>
        <v>0</v>
      </c>
      <c r="G83" s="371">
        <f t="shared" si="3"/>
        <v>0</v>
      </c>
    </row>
    <row r="84" spans="2:7" ht="15.75">
      <c r="B84" s="422">
        <f>'Library - Conc Calc'!C81</f>
        <v>71</v>
      </c>
      <c r="C84" s="370"/>
      <c r="D84" s="370"/>
      <c r="E84" s="419">
        <f>'Library - Conc Calc'!F81</f>
        <v>0</v>
      </c>
      <c r="F84" s="406">
        <f t="shared" si="2"/>
        <v>0</v>
      </c>
      <c r="G84" s="371">
        <f t="shared" si="3"/>
        <v>0</v>
      </c>
    </row>
    <row r="85" spans="2:7" ht="15.75">
      <c r="B85" s="422">
        <f>'Library - Conc Calc'!C82</f>
        <v>72</v>
      </c>
      <c r="C85" s="370"/>
      <c r="D85" s="370"/>
      <c r="E85" s="419">
        <f>'Library - Conc Calc'!F82</f>
        <v>0</v>
      </c>
      <c r="F85" s="406">
        <f t="shared" si="2"/>
        <v>0</v>
      </c>
      <c r="G85" s="371">
        <f t="shared" si="3"/>
        <v>0</v>
      </c>
    </row>
    <row r="86" spans="2:7" ht="15.75">
      <c r="B86" s="422">
        <f>'Library - Conc Calc'!C83</f>
        <v>73</v>
      </c>
      <c r="C86" s="370"/>
      <c r="D86" s="370"/>
      <c r="E86" s="419">
        <f>'Library - Conc Calc'!F83</f>
        <v>0</v>
      </c>
      <c r="F86" s="406">
        <f t="shared" si="2"/>
        <v>0</v>
      </c>
      <c r="G86" s="371">
        <f t="shared" si="3"/>
        <v>0</v>
      </c>
    </row>
    <row r="87" spans="2:7" ht="15.75">
      <c r="B87" s="422">
        <f>'Library - Conc Calc'!C84</f>
        <v>74</v>
      </c>
      <c r="C87" s="370"/>
      <c r="D87" s="370"/>
      <c r="E87" s="419">
        <f>'Library - Conc Calc'!F84</f>
        <v>0</v>
      </c>
      <c r="F87" s="406">
        <f t="shared" si="2"/>
        <v>0</v>
      </c>
      <c r="G87" s="371">
        <f t="shared" si="3"/>
        <v>0</v>
      </c>
    </row>
    <row r="88" spans="2:7" ht="15.75">
      <c r="B88" s="422">
        <f>'Library - Conc Calc'!C85</f>
        <v>75</v>
      </c>
      <c r="C88" s="370"/>
      <c r="D88" s="370"/>
      <c r="E88" s="419">
        <f>'Library - Conc Calc'!F85</f>
        <v>0</v>
      </c>
      <c r="F88" s="406">
        <f t="shared" si="2"/>
        <v>0</v>
      </c>
      <c r="G88" s="371">
        <f t="shared" si="3"/>
        <v>0</v>
      </c>
    </row>
    <row r="89" spans="2:7" ht="15.75">
      <c r="B89" s="422">
        <f>'Library - Conc Calc'!C86</f>
        <v>76</v>
      </c>
      <c r="C89" s="370"/>
      <c r="D89" s="370"/>
      <c r="E89" s="419">
        <f>'Library - Conc Calc'!F86</f>
        <v>0</v>
      </c>
      <c r="F89" s="406">
        <f t="shared" si="2"/>
        <v>0</v>
      </c>
      <c r="G89" s="371">
        <f t="shared" si="3"/>
        <v>0</v>
      </c>
    </row>
    <row r="90" spans="2:7" ht="15.75">
      <c r="B90" s="422">
        <f>'Library - Conc Calc'!C87</f>
        <v>77</v>
      </c>
      <c r="C90" s="370"/>
      <c r="D90" s="370"/>
      <c r="E90" s="419">
        <f>'Library - Conc Calc'!F87</f>
        <v>0</v>
      </c>
      <c r="F90" s="406">
        <f t="shared" si="2"/>
        <v>0</v>
      </c>
      <c r="G90" s="371">
        <f t="shared" si="3"/>
        <v>0</v>
      </c>
    </row>
    <row r="91" spans="2:7" ht="15.75">
      <c r="B91" s="422">
        <f>'Library - Conc Calc'!C88</f>
        <v>78</v>
      </c>
      <c r="C91" s="370"/>
      <c r="D91" s="370"/>
      <c r="E91" s="419">
        <f>'Library - Conc Calc'!F88</f>
        <v>0</v>
      </c>
      <c r="F91" s="406">
        <f t="shared" si="2"/>
        <v>0</v>
      </c>
      <c r="G91" s="371">
        <f t="shared" si="3"/>
        <v>0</v>
      </c>
    </row>
    <row r="92" spans="2:7" ht="15.75">
      <c r="B92" s="422">
        <f>'Library - Conc Calc'!C89</f>
        <v>79</v>
      </c>
      <c r="C92" s="370"/>
      <c r="D92" s="370"/>
      <c r="E92" s="419">
        <f>'Library - Conc Calc'!F89</f>
        <v>0</v>
      </c>
      <c r="F92" s="406">
        <f t="shared" si="2"/>
        <v>0</v>
      </c>
      <c r="G92" s="371">
        <f t="shared" si="3"/>
        <v>0</v>
      </c>
    </row>
    <row r="93" spans="2:7" ht="15.75">
      <c r="B93" s="422">
        <f>'Library - Conc Calc'!C90</f>
        <v>80</v>
      </c>
      <c r="C93" s="370"/>
      <c r="D93" s="370"/>
      <c r="E93" s="419">
        <f>'Library - Conc Calc'!F90</f>
        <v>0</v>
      </c>
      <c r="F93" s="406">
        <f t="shared" si="2"/>
        <v>0</v>
      </c>
      <c r="G93" s="371">
        <f t="shared" si="3"/>
        <v>0</v>
      </c>
    </row>
    <row r="94" spans="2:7" ht="15.75">
      <c r="B94" s="422">
        <f>'Library - Conc Calc'!C91</f>
        <v>81</v>
      </c>
      <c r="C94" s="370"/>
      <c r="D94" s="370"/>
      <c r="E94" s="419">
        <f>'Library - Conc Calc'!F91</f>
        <v>0</v>
      </c>
      <c r="F94" s="406">
        <f t="shared" si="2"/>
        <v>0</v>
      </c>
      <c r="G94" s="371">
        <f t="shared" si="3"/>
        <v>0</v>
      </c>
    </row>
    <row r="95" spans="2:7" ht="15.75">
      <c r="B95" s="422">
        <f>'Library - Conc Calc'!C92</f>
        <v>82</v>
      </c>
      <c r="C95" s="370"/>
      <c r="D95" s="370"/>
      <c r="E95" s="419">
        <f>'Library - Conc Calc'!F92</f>
        <v>0</v>
      </c>
      <c r="F95" s="406">
        <f t="shared" si="2"/>
        <v>0</v>
      </c>
      <c r="G95" s="371">
        <f t="shared" si="3"/>
        <v>0</v>
      </c>
    </row>
    <row r="96" spans="2:7" ht="15.75">
      <c r="B96" s="422">
        <f>'Library - Conc Calc'!C93</f>
        <v>83</v>
      </c>
      <c r="C96" s="370"/>
      <c r="D96" s="370"/>
      <c r="E96" s="419">
        <f>'Library - Conc Calc'!F93</f>
        <v>0</v>
      </c>
      <c r="F96" s="406">
        <f t="shared" si="2"/>
        <v>0</v>
      </c>
      <c r="G96" s="371">
        <f t="shared" si="3"/>
        <v>0</v>
      </c>
    </row>
    <row r="97" spans="2:7" ht="15.75">
      <c r="B97" s="422">
        <f>'Library - Conc Calc'!C94</f>
        <v>84</v>
      </c>
      <c r="C97" s="370"/>
      <c r="D97" s="370"/>
      <c r="E97" s="419">
        <f>'Library - Conc Calc'!F94</f>
        <v>0</v>
      </c>
      <c r="F97" s="406">
        <f t="shared" si="2"/>
        <v>0</v>
      </c>
      <c r="G97" s="371">
        <f t="shared" si="3"/>
        <v>0</v>
      </c>
    </row>
    <row r="98" spans="2:7" ht="15.75">
      <c r="B98" s="422">
        <f>'Library - Conc Calc'!C95</f>
        <v>85</v>
      </c>
      <c r="C98" s="370"/>
      <c r="D98" s="370"/>
      <c r="E98" s="419">
        <f>'Library - Conc Calc'!F95</f>
        <v>0</v>
      </c>
      <c r="F98" s="406">
        <f t="shared" si="2"/>
        <v>0</v>
      </c>
      <c r="G98" s="371">
        <f t="shared" si="3"/>
        <v>0</v>
      </c>
    </row>
    <row r="99" spans="2:7" ht="15.75">
      <c r="B99" s="422">
        <f>'Library - Conc Calc'!C96</f>
        <v>86</v>
      </c>
      <c r="C99" s="370"/>
      <c r="D99" s="370"/>
      <c r="E99" s="419">
        <f>'Library - Conc Calc'!F96</f>
        <v>0</v>
      </c>
      <c r="F99" s="406">
        <f t="shared" si="2"/>
        <v>0</v>
      </c>
      <c r="G99" s="371">
        <f t="shared" si="3"/>
        <v>0</v>
      </c>
    </row>
    <row r="100" spans="2:7" ht="15.75">
      <c r="B100" s="422">
        <f>'Library - Conc Calc'!C97</f>
        <v>87</v>
      </c>
      <c r="C100" s="370"/>
      <c r="D100" s="370"/>
      <c r="E100" s="419">
        <f>'Library - Conc Calc'!F97</f>
        <v>0</v>
      </c>
      <c r="F100" s="406">
        <f t="shared" si="2"/>
        <v>0</v>
      </c>
      <c r="G100" s="371">
        <f t="shared" si="3"/>
        <v>0</v>
      </c>
    </row>
    <row r="101" spans="2:7" ht="15.75">
      <c r="B101" s="422">
        <f>'Library - Conc Calc'!C98</f>
        <v>88</v>
      </c>
      <c r="C101" s="370"/>
      <c r="D101" s="370"/>
      <c r="E101" s="419">
        <f>'Library - Conc Calc'!F98</f>
        <v>0</v>
      </c>
      <c r="F101" s="406">
        <f t="shared" si="2"/>
        <v>0</v>
      </c>
      <c r="G101" s="371">
        <f t="shared" si="3"/>
        <v>0</v>
      </c>
    </row>
    <row r="102" spans="2:7" ht="15.75">
      <c r="B102" s="422">
        <f>'Library - Conc Calc'!C99</f>
        <v>89</v>
      </c>
      <c r="C102" s="370"/>
      <c r="D102" s="370"/>
      <c r="E102" s="419">
        <f>'Library - Conc Calc'!F99</f>
        <v>0</v>
      </c>
      <c r="F102" s="406">
        <f t="shared" si="2"/>
        <v>0</v>
      </c>
      <c r="G102" s="371">
        <f t="shared" si="3"/>
        <v>0</v>
      </c>
    </row>
    <row r="103" spans="2:7" ht="15.75">
      <c r="B103" s="422">
        <f>'Library - Conc Calc'!C100</f>
        <v>90</v>
      </c>
      <c r="C103" s="370"/>
      <c r="D103" s="370"/>
      <c r="E103" s="419">
        <f>'Library - Conc Calc'!F100</f>
        <v>0</v>
      </c>
      <c r="F103" s="406">
        <f t="shared" si="2"/>
        <v>0</v>
      </c>
      <c r="G103" s="371">
        <f t="shared" si="3"/>
        <v>0</v>
      </c>
    </row>
    <row r="104" spans="2:7" ht="15.75">
      <c r="B104" s="422">
        <f>'Library - Conc Calc'!C101</f>
        <v>91</v>
      </c>
      <c r="C104" s="370"/>
      <c r="D104" s="370"/>
      <c r="E104" s="419">
        <f>'Library - Conc Calc'!F101</f>
        <v>0</v>
      </c>
      <c r="F104" s="406">
        <f t="shared" si="2"/>
        <v>0</v>
      </c>
      <c r="G104" s="371">
        <f t="shared" si="3"/>
        <v>0</v>
      </c>
    </row>
    <row r="105" spans="2:7" ht="15.75">
      <c r="B105" s="422">
        <f>'Library - Conc Calc'!C102</f>
        <v>92</v>
      </c>
      <c r="C105" s="370"/>
      <c r="D105" s="370"/>
      <c r="E105" s="419">
        <f>'Library - Conc Calc'!F102</f>
        <v>0</v>
      </c>
      <c r="F105" s="406">
        <f t="shared" si="2"/>
        <v>0</v>
      </c>
      <c r="G105" s="371">
        <f t="shared" si="3"/>
        <v>0</v>
      </c>
    </row>
    <row r="106" spans="2:7" ht="15.75">
      <c r="B106" s="422">
        <f>'Library - Conc Calc'!C103</f>
        <v>93</v>
      </c>
      <c r="C106" s="370"/>
      <c r="D106" s="370"/>
      <c r="E106" s="419">
        <f>'Library - Conc Calc'!F103</f>
        <v>0</v>
      </c>
      <c r="F106" s="406">
        <f t="shared" si="2"/>
        <v>0</v>
      </c>
      <c r="G106" s="371">
        <f t="shared" si="3"/>
        <v>0</v>
      </c>
    </row>
    <row r="107" spans="2:7" ht="15.75">
      <c r="B107" s="422">
        <f>'Library - Conc Calc'!C104</f>
        <v>94</v>
      </c>
      <c r="C107" s="370"/>
      <c r="D107" s="370"/>
      <c r="E107" s="419">
        <f>'Library - Conc Calc'!F104</f>
        <v>0</v>
      </c>
      <c r="F107" s="406">
        <f t="shared" si="2"/>
        <v>0</v>
      </c>
      <c r="G107" s="371">
        <f t="shared" si="3"/>
        <v>0</v>
      </c>
    </row>
    <row r="108" spans="2:7" ht="15.75">
      <c r="B108" s="422">
        <f>'Library - Conc Calc'!C105</f>
        <v>95</v>
      </c>
      <c r="C108" s="370"/>
      <c r="D108" s="370"/>
      <c r="E108" s="419">
        <f>'Library - Conc Calc'!F105</f>
        <v>0</v>
      </c>
      <c r="F108" s="406">
        <f t="shared" si="2"/>
        <v>0</v>
      </c>
      <c r="G108" s="371">
        <f t="shared" si="3"/>
        <v>0</v>
      </c>
    </row>
    <row r="109" spans="2:7" ht="15.75">
      <c r="B109" s="422">
        <f>'Library - Conc Calc'!C106</f>
        <v>96</v>
      </c>
      <c r="C109" s="370"/>
      <c r="D109" s="370"/>
      <c r="E109" s="419">
        <f>'Library - Conc Calc'!F106</f>
        <v>0</v>
      </c>
      <c r="F109" s="406">
        <f t="shared" si="2"/>
        <v>0</v>
      </c>
      <c r="G109" s="371">
        <f t="shared" si="3"/>
        <v>0</v>
      </c>
    </row>
    <row r="110" spans="2:7" ht="15.75">
      <c r="B110" s="422">
        <f>'Library - Conc Calc'!C107</f>
        <v>97</v>
      </c>
      <c r="C110" s="370"/>
      <c r="D110" s="370"/>
      <c r="E110" s="419">
        <f>'Library - Conc Calc'!F107</f>
        <v>0</v>
      </c>
      <c r="F110" s="406">
        <f t="shared" si="2"/>
        <v>0</v>
      </c>
      <c r="G110" s="371">
        <f t="shared" si="3"/>
        <v>0</v>
      </c>
    </row>
    <row r="111" spans="2:7" ht="15.75">
      <c r="B111" s="422">
        <f>'Library - Conc Calc'!C108</f>
        <v>98</v>
      </c>
      <c r="C111" s="370"/>
      <c r="D111" s="370"/>
      <c r="E111" s="419">
        <f>'Library - Conc Calc'!F108</f>
        <v>0</v>
      </c>
      <c r="F111" s="406">
        <f t="shared" si="2"/>
        <v>0</v>
      </c>
      <c r="G111" s="371">
        <f t="shared" si="3"/>
        <v>0</v>
      </c>
    </row>
    <row r="112" spans="2:7" ht="15.75">
      <c r="B112" s="422">
        <f>'Library - Conc Calc'!C109</f>
        <v>99</v>
      </c>
      <c r="C112" s="370"/>
      <c r="D112" s="370"/>
      <c r="E112" s="419">
        <f>'Library - Conc Calc'!F109</f>
        <v>0</v>
      </c>
      <c r="F112" s="406">
        <f t="shared" si="2"/>
        <v>0</v>
      </c>
      <c r="G112" s="371">
        <f t="shared" si="3"/>
        <v>0</v>
      </c>
    </row>
    <row r="113" spans="2:7" ht="15.75">
      <c r="B113" s="422">
        <f>'Library - Conc Calc'!C110</f>
        <v>100</v>
      </c>
      <c r="C113" s="370"/>
      <c r="D113" s="370"/>
      <c r="E113" s="419">
        <f>'Library - Conc Calc'!F110</f>
        <v>0</v>
      </c>
      <c r="F113" s="406">
        <f t="shared" si="2"/>
        <v>0</v>
      </c>
      <c r="G113" s="371">
        <f t="shared" si="3"/>
        <v>0</v>
      </c>
    </row>
    <row r="114" spans="2:7" ht="15.75">
      <c r="B114" s="422">
        <f>'Library - Conc Calc'!C111</f>
        <v>101</v>
      </c>
      <c r="C114" s="370"/>
      <c r="D114" s="370"/>
      <c r="E114" s="419">
        <f>'Library - Conc Calc'!F111</f>
        <v>0</v>
      </c>
      <c r="F114" s="406">
        <f t="shared" si="2"/>
        <v>0</v>
      </c>
      <c r="G114" s="371">
        <f t="shared" si="3"/>
        <v>0</v>
      </c>
    </row>
    <row r="115" spans="2:7" ht="15.75">
      <c r="B115" s="422">
        <f>'Library - Conc Calc'!C112</f>
        <v>102</v>
      </c>
      <c r="C115" s="370"/>
      <c r="D115" s="370"/>
      <c r="E115" s="419">
        <f>'Library - Conc Calc'!F112</f>
        <v>0</v>
      </c>
      <c r="F115" s="406">
        <f t="shared" si="2"/>
        <v>0</v>
      </c>
      <c r="G115" s="371">
        <f t="shared" si="3"/>
        <v>0</v>
      </c>
    </row>
    <row r="116" spans="2:7" ht="15.75">
      <c r="B116" s="422">
        <f>'Library - Conc Calc'!C113</f>
        <v>103</v>
      </c>
      <c r="C116" s="370"/>
      <c r="D116" s="370"/>
      <c r="E116" s="419">
        <f>'Library - Conc Calc'!F113</f>
        <v>0</v>
      </c>
      <c r="F116" s="406">
        <f t="shared" si="2"/>
        <v>0</v>
      </c>
      <c r="G116" s="371">
        <f t="shared" si="3"/>
        <v>0</v>
      </c>
    </row>
    <row r="117" spans="2:7" ht="15.75">
      <c r="B117" s="422">
        <f>'Library - Conc Calc'!C114</f>
        <v>104</v>
      </c>
      <c r="C117" s="370"/>
      <c r="D117" s="370"/>
      <c r="E117" s="419">
        <f>'Library - Conc Calc'!F114</f>
        <v>0</v>
      </c>
      <c r="F117" s="406">
        <f t="shared" si="2"/>
        <v>0</v>
      </c>
      <c r="G117" s="371">
        <f t="shared" si="3"/>
        <v>0</v>
      </c>
    </row>
    <row r="118" spans="2:7" ht="15.75">
      <c r="B118" s="422">
        <f>'Library - Conc Calc'!C115</f>
        <v>105</v>
      </c>
      <c r="C118" s="370"/>
      <c r="D118" s="370"/>
      <c r="E118" s="419">
        <f>'Library - Conc Calc'!F115</f>
        <v>0</v>
      </c>
      <c r="F118" s="406">
        <f t="shared" si="2"/>
        <v>0</v>
      </c>
      <c r="G118" s="371">
        <f t="shared" si="3"/>
        <v>0</v>
      </c>
    </row>
    <row r="119" spans="2:7" ht="15.75">
      <c r="B119" s="422">
        <f>'Library - Conc Calc'!C116</f>
        <v>106</v>
      </c>
      <c r="C119" s="370"/>
      <c r="D119" s="370"/>
      <c r="E119" s="419">
        <f>'Library - Conc Calc'!F116</f>
        <v>0</v>
      </c>
      <c r="F119" s="406">
        <f t="shared" si="2"/>
        <v>0</v>
      </c>
      <c r="G119" s="371">
        <f t="shared" si="3"/>
        <v>0</v>
      </c>
    </row>
    <row r="120" spans="2:7" ht="15.75">
      <c r="B120" s="422">
        <f>'Library - Conc Calc'!C117</f>
        <v>107</v>
      </c>
      <c r="C120" s="370"/>
      <c r="D120" s="370"/>
      <c r="E120" s="419">
        <f>'Library - Conc Calc'!F117</f>
        <v>0</v>
      </c>
      <c r="F120" s="406">
        <f t="shared" si="2"/>
        <v>0</v>
      </c>
      <c r="G120" s="371">
        <f t="shared" si="3"/>
        <v>0</v>
      </c>
    </row>
    <row r="121" spans="2:7" ht="15.75">
      <c r="B121" s="422">
        <f>'Library - Conc Calc'!C118</f>
        <v>108</v>
      </c>
      <c r="C121" s="370"/>
      <c r="D121" s="370"/>
      <c r="E121" s="419">
        <f>'Library - Conc Calc'!F118</f>
        <v>0</v>
      </c>
      <c r="F121" s="406">
        <f t="shared" si="2"/>
        <v>0</v>
      </c>
      <c r="G121" s="371">
        <f t="shared" si="3"/>
        <v>0</v>
      </c>
    </row>
    <row r="122" spans="2:7" ht="15.75">
      <c r="B122" s="422">
        <f>'Library - Conc Calc'!C119</f>
        <v>109</v>
      </c>
      <c r="C122" s="370"/>
      <c r="D122" s="370"/>
      <c r="E122" s="419">
        <f>'Library - Conc Calc'!F119</f>
        <v>0</v>
      </c>
      <c r="F122" s="406">
        <f t="shared" si="2"/>
        <v>0</v>
      </c>
      <c r="G122" s="371">
        <f t="shared" si="3"/>
        <v>0</v>
      </c>
    </row>
    <row r="123" spans="2:7" ht="15.75">
      <c r="B123" s="422">
        <f>'Library - Conc Calc'!C120</f>
        <v>110</v>
      </c>
      <c r="C123" s="370"/>
      <c r="D123" s="370"/>
      <c r="E123" s="419">
        <f>'Library - Conc Calc'!F120</f>
        <v>0</v>
      </c>
      <c r="F123" s="406">
        <f t="shared" si="2"/>
        <v>0</v>
      </c>
      <c r="G123" s="371">
        <f t="shared" si="3"/>
        <v>0</v>
      </c>
    </row>
    <row r="124" spans="2:7" ht="15.75">
      <c r="B124" s="422">
        <f>'Library - Conc Calc'!C121</f>
        <v>111</v>
      </c>
      <c r="C124" s="370"/>
      <c r="D124" s="370"/>
      <c r="E124" s="419">
        <f>'Library - Conc Calc'!F121</f>
        <v>0</v>
      </c>
      <c r="F124" s="406">
        <f t="shared" si="2"/>
        <v>0</v>
      </c>
      <c r="G124" s="371">
        <f t="shared" si="3"/>
        <v>0</v>
      </c>
    </row>
    <row r="125" spans="2:7" ht="15.75">
      <c r="B125" s="422">
        <f>'Library - Conc Calc'!C122</f>
        <v>112</v>
      </c>
      <c r="C125" s="370"/>
      <c r="D125" s="370"/>
      <c r="E125" s="419">
        <f>'Library - Conc Calc'!F122</f>
        <v>0</v>
      </c>
      <c r="F125" s="406">
        <f t="shared" si="2"/>
        <v>0</v>
      </c>
      <c r="G125" s="371">
        <f t="shared" si="3"/>
        <v>0</v>
      </c>
    </row>
    <row r="126" spans="2:7" ht="15.75">
      <c r="B126" s="422">
        <f>'Library - Conc Calc'!C123</f>
        <v>113</v>
      </c>
      <c r="C126" s="370"/>
      <c r="D126" s="370"/>
      <c r="E126" s="419">
        <f>'Library - Conc Calc'!F123</f>
        <v>0</v>
      </c>
      <c r="F126" s="406">
        <f t="shared" si="2"/>
        <v>0</v>
      </c>
      <c r="G126" s="371">
        <f t="shared" si="3"/>
        <v>0</v>
      </c>
    </row>
    <row r="127" spans="2:7" ht="15.75">
      <c r="B127" s="422">
        <f>'Library - Conc Calc'!C124</f>
        <v>114</v>
      </c>
      <c r="C127" s="370"/>
      <c r="D127" s="370"/>
      <c r="E127" s="419">
        <f>'Library - Conc Calc'!F124</f>
        <v>0</v>
      </c>
      <c r="F127" s="406">
        <f t="shared" si="2"/>
        <v>0</v>
      </c>
      <c r="G127" s="371">
        <f t="shared" si="3"/>
        <v>0</v>
      </c>
    </row>
    <row r="128" spans="2:7" ht="15.75">
      <c r="B128" s="422">
        <f>'Library - Conc Calc'!C125</f>
        <v>115</v>
      </c>
      <c r="C128" s="370"/>
      <c r="D128" s="370"/>
      <c r="E128" s="419">
        <f>'Library - Conc Calc'!F125</f>
        <v>0</v>
      </c>
      <c r="F128" s="406">
        <f t="shared" si="2"/>
        <v>0</v>
      </c>
      <c r="G128" s="371">
        <f t="shared" si="3"/>
        <v>0</v>
      </c>
    </row>
    <row r="129" spans="2:7" ht="15.75">
      <c r="B129" s="422">
        <f>'Library - Conc Calc'!C126</f>
        <v>116</v>
      </c>
      <c r="C129" s="370"/>
      <c r="D129" s="370"/>
      <c r="E129" s="419">
        <f>'Library - Conc Calc'!F126</f>
        <v>0</v>
      </c>
      <c r="F129" s="406">
        <f t="shared" si="2"/>
        <v>0</v>
      </c>
      <c r="G129" s="371">
        <f t="shared" si="3"/>
        <v>0</v>
      </c>
    </row>
    <row r="130" spans="2:7" ht="15.75">
      <c r="B130" s="422">
        <f>'Library - Conc Calc'!C127</f>
        <v>117</v>
      </c>
      <c r="C130" s="370"/>
      <c r="D130" s="370"/>
      <c r="E130" s="419">
        <f>'Library - Conc Calc'!F127</f>
        <v>0</v>
      </c>
      <c r="F130" s="406">
        <f t="shared" si="2"/>
        <v>0</v>
      </c>
      <c r="G130" s="371">
        <f t="shared" si="3"/>
        <v>0</v>
      </c>
    </row>
    <row r="131" spans="2:7" ht="15.75">
      <c r="B131" s="422">
        <f>'Library - Conc Calc'!C128</f>
        <v>118</v>
      </c>
      <c r="C131" s="370"/>
      <c r="D131" s="370"/>
      <c r="E131" s="419">
        <f>'Library - Conc Calc'!F128</f>
        <v>0</v>
      </c>
      <c r="F131" s="406">
        <f t="shared" si="2"/>
        <v>0</v>
      </c>
      <c r="G131" s="371">
        <f t="shared" si="3"/>
        <v>0</v>
      </c>
    </row>
    <row r="132" spans="2:7" ht="15.75">
      <c r="B132" s="422">
        <f>'Library - Conc Calc'!C129</f>
        <v>119</v>
      </c>
      <c r="C132" s="370"/>
      <c r="D132" s="370"/>
      <c r="E132" s="419">
        <f>'Library - Conc Calc'!F129</f>
        <v>0</v>
      </c>
      <c r="F132" s="406">
        <f t="shared" si="2"/>
        <v>0</v>
      </c>
      <c r="G132" s="371">
        <f t="shared" si="3"/>
        <v>0</v>
      </c>
    </row>
    <row r="133" spans="2:7" ht="15.75">
      <c r="B133" s="422">
        <f>'Library - Conc Calc'!C130</f>
        <v>120</v>
      </c>
      <c r="C133" s="370"/>
      <c r="D133" s="370"/>
      <c r="E133" s="419">
        <f>'Library - Conc Calc'!F130</f>
        <v>0</v>
      </c>
      <c r="F133" s="406">
        <f t="shared" si="2"/>
        <v>0</v>
      </c>
      <c r="G133" s="371">
        <f t="shared" si="3"/>
        <v>0</v>
      </c>
    </row>
    <row r="134" spans="2:7" ht="15.75">
      <c r="B134" s="422">
        <f>'Library - Conc Calc'!C131</f>
        <v>121</v>
      </c>
      <c r="C134" s="370"/>
      <c r="D134" s="370"/>
      <c r="E134" s="419">
        <f>'Library - Conc Calc'!F131</f>
        <v>0</v>
      </c>
      <c r="F134" s="406">
        <f t="shared" si="2"/>
        <v>0</v>
      </c>
      <c r="G134" s="371">
        <f t="shared" si="3"/>
        <v>0</v>
      </c>
    </row>
    <row r="135" spans="2:7" ht="15.75">
      <c r="B135" s="422">
        <f>'Library - Conc Calc'!C132</f>
        <v>122</v>
      </c>
      <c r="C135" s="370"/>
      <c r="D135" s="370"/>
      <c r="E135" s="419">
        <f>'Library - Conc Calc'!F132</f>
        <v>0</v>
      </c>
      <c r="F135" s="406">
        <f t="shared" si="2"/>
        <v>0</v>
      </c>
      <c r="G135" s="371">
        <f t="shared" si="3"/>
        <v>0</v>
      </c>
    </row>
    <row r="136" spans="2:7" ht="15.75">
      <c r="B136" s="422">
        <f>'Library - Conc Calc'!C133</f>
        <v>123</v>
      </c>
      <c r="C136" s="370"/>
      <c r="D136" s="370"/>
      <c r="E136" s="419">
        <f>'Library - Conc Calc'!F133</f>
        <v>0</v>
      </c>
      <c r="F136" s="406">
        <f t="shared" si="2"/>
        <v>0</v>
      </c>
      <c r="G136" s="371">
        <f t="shared" si="3"/>
        <v>0</v>
      </c>
    </row>
    <row r="137" spans="2:7" ht="15.75">
      <c r="B137" s="422">
        <f>'Library - Conc Calc'!C134</f>
        <v>124</v>
      </c>
      <c r="C137" s="370"/>
      <c r="D137" s="370"/>
      <c r="E137" s="419">
        <f>'Library - Conc Calc'!F134</f>
        <v>0</v>
      </c>
      <c r="F137" s="406">
        <f t="shared" si="2"/>
        <v>0</v>
      </c>
      <c r="G137" s="371">
        <f t="shared" si="3"/>
        <v>0</v>
      </c>
    </row>
    <row r="138" spans="2:7" ht="15.75">
      <c r="B138" s="422">
        <f>'Library - Conc Calc'!C135</f>
        <v>125</v>
      </c>
      <c r="C138" s="370"/>
      <c r="D138" s="370"/>
      <c r="E138" s="419">
        <f>'Library - Conc Calc'!F135</f>
        <v>0</v>
      </c>
      <c r="F138" s="406">
        <f t="shared" si="2"/>
        <v>0</v>
      </c>
      <c r="G138" s="371">
        <f t="shared" si="3"/>
        <v>0</v>
      </c>
    </row>
    <row r="139" spans="2:7" ht="15.75">
      <c r="B139" s="422">
        <f>'Library - Conc Calc'!C136</f>
        <v>126</v>
      </c>
      <c r="C139" s="370"/>
      <c r="D139" s="370"/>
      <c r="E139" s="419">
        <f>'Library - Conc Calc'!F136</f>
        <v>0</v>
      </c>
      <c r="F139" s="406">
        <f t="shared" si="2"/>
        <v>0</v>
      </c>
      <c r="G139" s="371">
        <f t="shared" si="3"/>
        <v>0</v>
      </c>
    </row>
    <row r="140" spans="2:7" ht="15.75">
      <c r="B140" s="422">
        <f>'Library - Conc Calc'!C137</f>
        <v>127</v>
      </c>
      <c r="C140" s="370"/>
      <c r="D140" s="370"/>
      <c r="E140" s="419">
        <f>'Library - Conc Calc'!F137</f>
        <v>0</v>
      </c>
      <c r="F140" s="406">
        <f t="shared" si="2"/>
        <v>0</v>
      </c>
      <c r="G140" s="371">
        <f t="shared" si="3"/>
        <v>0</v>
      </c>
    </row>
    <row r="141" spans="2:7" ht="15.75">
      <c r="B141" s="422">
        <f>'Library - Conc Calc'!C138</f>
        <v>128</v>
      </c>
      <c r="C141" s="370"/>
      <c r="D141" s="370"/>
      <c r="E141" s="419">
        <f>'Library - Conc Calc'!F138</f>
        <v>0</v>
      </c>
      <c r="F141" s="406">
        <f t="shared" si="2"/>
        <v>0</v>
      </c>
      <c r="G141" s="371">
        <f t="shared" si="3"/>
        <v>0</v>
      </c>
    </row>
    <row r="142" spans="2:7" ht="15.75">
      <c r="B142" s="422">
        <f>'Library - Conc Calc'!C139</f>
        <v>129</v>
      </c>
      <c r="C142" s="370"/>
      <c r="D142" s="370"/>
      <c r="E142" s="419">
        <f>'Library - Conc Calc'!F139</f>
        <v>0</v>
      </c>
      <c r="F142" s="406">
        <f t="shared" ref="F142:F205" si="4">(C142/$I$18)*100</f>
        <v>0</v>
      </c>
      <c r="G142" s="371">
        <f t="shared" ref="G142:G205" si="5">IFERROR(($C$10/(D142/((C142/$I$18)*$C$11))),0)</f>
        <v>0</v>
      </c>
    </row>
    <row r="143" spans="2:7" ht="15.75">
      <c r="B143" s="422">
        <f>'Library - Conc Calc'!C140</f>
        <v>130</v>
      </c>
      <c r="C143" s="370"/>
      <c r="D143" s="370"/>
      <c r="E143" s="419">
        <f>'Library - Conc Calc'!F140</f>
        <v>0</v>
      </c>
      <c r="F143" s="406">
        <f t="shared" si="4"/>
        <v>0</v>
      </c>
      <c r="G143" s="371">
        <f t="shared" si="5"/>
        <v>0</v>
      </c>
    </row>
    <row r="144" spans="2:7" ht="15.75">
      <c r="B144" s="422">
        <f>'Library - Conc Calc'!C141</f>
        <v>131</v>
      </c>
      <c r="C144" s="370"/>
      <c r="D144" s="370"/>
      <c r="E144" s="419">
        <f>'Library - Conc Calc'!F141</f>
        <v>0</v>
      </c>
      <c r="F144" s="406">
        <f t="shared" si="4"/>
        <v>0</v>
      </c>
      <c r="G144" s="371">
        <f t="shared" si="5"/>
        <v>0</v>
      </c>
    </row>
    <row r="145" spans="2:7" ht="15.75">
      <c r="B145" s="422">
        <f>'Library - Conc Calc'!C142</f>
        <v>132</v>
      </c>
      <c r="C145" s="370"/>
      <c r="D145" s="370"/>
      <c r="E145" s="419">
        <f>'Library - Conc Calc'!F142</f>
        <v>0</v>
      </c>
      <c r="F145" s="406">
        <f t="shared" si="4"/>
        <v>0</v>
      </c>
      <c r="G145" s="371">
        <f t="shared" si="5"/>
        <v>0</v>
      </c>
    </row>
    <row r="146" spans="2:7" ht="15.75">
      <c r="B146" s="422">
        <f>'Library - Conc Calc'!C143</f>
        <v>133</v>
      </c>
      <c r="C146" s="370"/>
      <c r="D146" s="370"/>
      <c r="E146" s="419">
        <f>'Library - Conc Calc'!F143</f>
        <v>0</v>
      </c>
      <c r="F146" s="406">
        <f t="shared" si="4"/>
        <v>0</v>
      </c>
      <c r="G146" s="371">
        <f t="shared" si="5"/>
        <v>0</v>
      </c>
    </row>
    <row r="147" spans="2:7" ht="15.75">
      <c r="B147" s="422">
        <f>'Library - Conc Calc'!C144</f>
        <v>134</v>
      </c>
      <c r="C147" s="370"/>
      <c r="D147" s="370"/>
      <c r="E147" s="419">
        <f>'Library - Conc Calc'!F144</f>
        <v>0</v>
      </c>
      <c r="F147" s="406">
        <f t="shared" si="4"/>
        <v>0</v>
      </c>
      <c r="G147" s="371">
        <f t="shared" si="5"/>
        <v>0</v>
      </c>
    </row>
    <row r="148" spans="2:7" ht="15.75">
      <c r="B148" s="422">
        <f>'Library - Conc Calc'!C145</f>
        <v>135</v>
      </c>
      <c r="C148" s="370"/>
      <c r="D148" s="370"/>
      <c r="E148" s="419">
        <f>'Library - Conc Calc'!F145</f>
        <v>0</v>
      </c>
      <c r="F148" s="406">
        <f t="shared" si="4"/>
        <v>0</v>
      </c>
      <c r="G148" s="371">
        <f t="shared" si="5"/>
        <v>0</v>
      </c>
    </row>
    <row r="149" spans="2:7" ht="15.75">
      <c r="B149" s="422">
        <f>'Library - Conc Calc'!C146</f>
        <v>136</v>
      </c>
      <c r="C149" s="370"/>
      <c r="D149" s="370"/>
      <c r="E149" s="419">
        <f>'Library - Conc Calc'!F146</f>
        <v>0</v>
      </c>
      <c r="F149" s="406">
        <f t="shared" si="4"/>
        <v>0</v>
      </c>
      <c r="G149" s="371">
        <f t="shared" si="5"/>
        <v>0</v>
      </c>
    </row>
    <row r="150" spans="2:7" ht="15.75">
      <c r="B150" s="422">
        <f>'Library - Conc Calc'!C147</f>
        <v>137</v>
      </c>
      <c r="C150" s="370"/>
      <c r="D150" s="370"/>
      <c r="E150" s="419">
        <f>'Library - Conc Calc'!F147</f>
        <v>0</v>
      </c>
      <c r="F150" s="406">
        <f t="shared" si="4"/>
        <v>0</v>
      </c>
      <c r="G150" s="371">
        <f t="shared" si="5"/>
        <v>0</v>
      </c>
    </row>
    <row r="151" spans="2:7" ht="15.75">
      <c r="B151" s="422">
        <f>'Library - Conc Calc'!C148</f>
        <v>138</v>
      </c>
      <c r="C151" s="370"/>
      <c r="D151" s="370"/>
      <c r="E151" s="419">
        <f>'Library - Conc Calc'!F148</f>
        <v>0</v>
      </c>
      <c r="F151" s="406">
        <f t="shared" si="4"/>
        <v>0</v>
      </c>
      <c r="G151" s="371">
        <f t="shared" si="5"/>
        <v>0</v>
      </c>
    </row>
    <row r="152" spans="2:7" ht="15.75">
      <c r="B152" s="422">
        <f>'Library - Conc Calc'!C149</f>
        <v>139</v>
      </c>
      <c r="C152" s="370"/>
      <c r="D152" s="370"/>
      <c r="E152" s="419">
        <f>'Library - Conc Calc'!F149</f>
        <v>0</v>
      </c>
      <c r="F152" s="406">
        <f t="shared" si="4"/>
        <v>0</v>
      </c>
      <c r="G152" s="371">
        <f t="shared" si="5"/>
        <v>0</v>
      </c>
    </row>
    <row r="153" spans="2:7" ht="15.75">
      <c r="B153" s="422">
        <f>'Library - Conc Calc'!C150</f>
        <v>140</v>
      </c>
      <c r="C153" s="370"/>
      <c r="D153" s="370"/>
      <c r="E153" s="419">
        <f>'Library - Conc Calc'!F150</f>
        <v>0</v>
      </c>
      <c r="F153" s="406">
        <f t="shared" si="4"/>
        <v>0</v>
      </c>
      <c r="G153" s="371">
        <f t="shared" si="5"/>
        <v>0</v>
      </c>
    </row>
    <row r="154" spans="2:7" ht="15.75">
      <c r="B154" s="422">
        <f>'Library - Conc Calc'!C151</f>
        <v>141</v>
      </c>
      <c r="C154" s="370"/>
      <c r="D154" s="370"/>
      <c r="E154" s="419">
        <f>'Library - Conc Calc'!F151</f>
        <v>0</v>
      </c>
      <c r="F154" s="406">
        <f t="shared" si="4"/>
        <v>0</v>
      </c>
      <c r="G154" s="371">
        <f t="shared" si="5"/>
        <v>0</v>
      </c>
    </row>
    <row r="155" spans="2:7" ht="15.75">
      <c r="B155" s="422">
        <f>'Library - Conc Calc'!C152</f>
        <v>142</v>
      </c>
      <c r="C155" s="370"/>
      <c r="D155" s="370"/>
      <c r="E155" s="419">
        <f>'Library - Conc Calc'!F152</f>
        <v>0</v>
      </c>
      <c r="F155" s="406">
        <f t="shared" si="4"/>
        <v>0</v>
      </c>
      <c r="G155" s="371">
        <f t="shared" si="5"/>
        <v>0</v>
      </c>
    </row>
    <row r="156" spans="2:7" ht="15.75">
      <c r="B156" s="422">
        <f>'Library - Conc Calc'!C153</f>
        <v>143</v>
      </c>
      <c r="C156" s="370"/>
      <c r="D156" s="370"/>
      <c r="E156" s="419">
        <f>'Library - Conc Calc'!F153</f>
        <v>0</v>
      </c>
      <c r="F156" s="406">
        <f t="shared" si="4"/>
        <v>0</v>
      </c>
      <c r="G156" s="371">
        <f t="shared" si="5"/>
        <v>0</v>
      </c>
    </row>
    <row r="157" spans="2:7" ht="15.75">
      <c r="B157" s="422">
        <f>'Library - Conc Calc'!C154</f>
        <v>144</v>
      </c>
      <c r="C157" s="370"/>
      <c r="D157" s="370"/>
      <c r="E157" s="419">
        <f>'Library - Conc Calc'!F154</f>
        <v>0</v>
      </c>
      <c r="F157" s="406">
        <f t="shared" si="4"/>
        <v>0</v>
      </c>
      <c r="G157" s="371">
        <f t="shared" si="5"/>
        <v>0</v>
      </c>
    </row>
    <row r="158" spans="2:7" ht="15.75">
      <c r="B158" s="422">
        <f>'Library - Conc Calc'!C155</f>
        <v>145</v>
      </c>
      <c r="C158" s="370"/>
      <c r="D158" s="370"/>
      <c r="E158" s="419">
        <f>'Library - Conc Calc'!F155</f>
        <v>0</v>
      </c>
      <c r="F158" s="406">
        <f t="shared" si="4"/>
        <v>0</v>
      </c>
      <c r="G158" s="371">
        <f t="shared" si="5"/>
        <v>0</v>
      </c>
    </row>
    <row r="159" spans="2:7" ht="15.75">
      <c r="B159" s="422">
        <f>'Library - Conc Calc'!C156</f>
        <v>146</v>
      </c>
      <c r="C159" s="370"/>
      <c r="D159" s="370"/>
      <c r="E159" s="419">
        <f>'Library - Conc Calc'!F156</f>
        <v>0</v>
      </c>
      <c r="F159" s="406">
        <f t="shared" si="4"/>
        <v>0</v>
      </c>
      <c r="G159" s="371">
        <f t="shared" si="5"/>
        <v>0</v>
      </c>
    </row>
    <row r="160" spans="2:7" ht="15.75">
      <c r="B160" s="422">
        <f>'Library - Conc Calc'!C157</f>
        <v>147</v>
      </c>
      <c r="C160" s="370"/>
      <c r="D160" s="370"/>
      <c r="E160" s="419">
        <f>'Library - Conc Calc'!F157</f>
        <v>0</v>
      </c>
      <c r="F160" s="406">
        <f t="shared" si="4"/>
        <v>0</v>
      </c>
      <c r="G160" s="371">
        <f t="shared" si="5"/>
        <v>0</v>
      </c>
    </row>
    <row r="161" spans="2:7" ht="15.75">
      <c r="B161" s="422">
        <f>'Library - Conc Calc'!C158</f>
        <v>148</v>
      </c>
      <c r="C161" s="370"/>
      <c r="D161" s="370"/>
      <c r="E161" s="419">
        <f>'Library - Conc Calc'!F158</f>
        <v>0</v>
      </c>
      <c r="F161" s="406">
        <f t="shared" si="4"/>
        <v>0</v>
      </c>
      <c r="G161" s="371">
        <f t="shared" si="5"/>
        <v>0</v>
      </c>
    </row>
    <row r="162" spans="2:7" ht="15.75">
      <c r="B162" s="422">
        <f>'Library - Conc Calc'!C159</f>
        <v>149</v>
      </c>
      <c r="C162" s="370"/>
      <c r="D162" s="370"/>
      <c r="E162" s="419">
        <f>'Library - Conc Calc'!F159</f>
        <v>0</v>
      </c>
      <c r="F162" s="406">
        <f t="shared" si="4"/>
        <v>0</v>
      </c>
      <c r="G162" s="371">
        <f t="shared" si="5"/>
        <v>0</v>
      </c>
    </row>
    <row r="163" spans="2:7" ht="15.75">
      <c r="B163" s="422">
        <f>'Library - Conc Calc'!C160</f>
        <v>150</v>
      </c>
      <c r="C163" s="370"/>
      <c r="D163" s="370"/>
      <c r="E163" s="419">
        <f>'Library - Conc Calc'!F160</f>
        <v>0</v>
      </c>
      <c r="F163" s="406">
        <f t="shared" si="4"/>
        <v>0</v>
      </c>
      <c r="G163" s="371">
        <f t="shared" si="5"/>
        <v>0</v>
      </c>
    </row>
    <row r="164" spans="2:7" ht="15.75">
      <c r="B164" s="422">
        <f>'Library - Conc Calc'!C161</f>
        <v>151</v>
      </c>
      <c r="C164" s="370"/>
      <c r="D164" s="370"/>
      <c r="E164" s="419">
        <f>'Library - Conc Calc'!F161</f>
        <v>0</v>
      </c>
      <c r="F164" s="406">
        <f t="shared" si="4"/>
        <v>0</v>
      </c>
      <c r="G164" s="371">
        <f t="shared" si="5"/>
        <v>0</v>
      </c>
    </row>
    <row r="165" spans="2:7" ht="15.75">
      <c r="B165" s="422">
        <f>'Library - Conc Calc'!C162</f>
        <v>152</v>
      </c>
      <c r="C165" s="370"/>
      <c r="D165" s="370"/>
      <c r="E165" s="419">
        <f>'Library - Conc Calc'!F162</f>
        <v>0</v>
      </c>
      <c r="F165" s="406">
        <f t="shared" si="4"/>
        <v>0</v>
      </c>
      <c r="G165" s="371">
        <f t="shared" si="5"/>
        <v>0</v>
      </c>
    </row>
    <row r="166" spans="2:7" ht="15.75">
      <c r="B166" s="422">
        <f>'Library - Conc Calc'!C163</f>
        <v>153</v>
      </c>
      <c r="C166" s="370"/>
      <c r="D166" s="370"/>
      <c r="E166" s="419">
        <f>'Library - Conc Calc'!F163</f>
        <v>0</v>
      </c>
      <c r="F166" s="406">
        <f t="shared" si="4"/>
        <v>0</v>
      </c>
      <c r="G166" s="371">
        <f t="shared" si="5"/>
        <v>0</v>
      </c>
    </row>
    <row r="167" spans="2:7" ht="15.75">
      <c r="B167" s="422">
        <f>'Library - Conc Calc'!C164</f>
        <v>154</v>
      </c>
      <c r="C167" s="370"/>
      <c r="D167" s="370"/>
      <c r="E167" s="419">
        <f>'Library - Conc Calc'!F164</f>
        <v>0</v>
      </c>
      <c r="F167" s="406">
        <f t="shared" si="4"/>
        <v>0</v>
      </c>
      <c r="G167" s="371">
        <f t="shared" si="5"/>
        <v>0</v>
      </c>
    </row>
    <row r="168" spans="2:7" ht="15.75">
      <c r="B168" s="422">
        <f>'Library - Conc Calc'!C165</f>
        <v>155</v>
      </c>
      <c r="C168" s="370"/>
      <c r="D168" s="370"/>
      <c r="E168" s="419">
        <f>'Library - Conc Calc'!F165</f>
        <v>0</v>
      </c>
      <c r="F168" s="406">
        <f t="shared" si="4"/>
        <v>0</v>
      </c>
      <c r="G168" s="371">
        <f t="shared" si="5"/>
        <v>0</v>
      </c>
    </row>
    <row r="169" spans="2:7" ht="15.75">
      <c r="B169" s="422">
        <f>'Library - Conc Calc'!C166</f>
        <v>156</v>
      </c>
      <c r="C169" s="370"/>
      <c r="D169" s="370"/>
      <c r="E169" s="419">
        <f>'Library - Conc Calc'!F166</f>
        <v>0</v>
      </c>
      <c r="F169" s="406">
        <f t="shared" si="4"/>
        <v>0</v>
      </c>
      <c r="G169" s="371">
        <f t="shared" si="5"/>
        <v>0</v>
      </c>
    </row>
    <row r="170" spans="2:7" ht="15.75">
      <c r="B170" s="422">
        <f>'Library - Conc Calc'!C167</f>
        <v>157</v>
      </c>
      <c r="C170" s="370"/>
      <c r="D170" s="370"/>
      <c r="E170" s="419">
        <f>'Library - Conc Calc'!F167</f>
        <v>0</v>
      </c>
      <c r="F170" s="406">
        <f t="shared" si="4"/>
        <v>0</v>
      </c>
      <c r="G170" s="371">
        <f t="shared" si="5"/>
        <v>0</v>
      </c>
    </row>
    <row r="171" spans="2:7" ht="15.75">
      <c r="B171" s="422">
        <f>'Library - Conc Calc'!C168</f>
        <v>158</v>
      </c>
      <c r="C171" s="370"/>
      <c r="D171" s="370"/>
      <c r="E171" s="419">
        <f>'Library - Conc Calc'!F168</f>
        <v>0</v>
      </c>
      <c r="F171" s="406">
        <f t="shared" si="4"/>
        <v>0</v>
      </c>
      <c r="G171" s="371">
        <f t="shared" si="5"/>
        <v>0</v>
      </c>
    </row>
    <row r="172" spans="2:7" ht="15.75">
      <c r="B172" s="422">
        <f>'Library - Conc Calc'!C169</f>
        <v>159</v>
      </c>
      <c r="C172" s="370"/>
      <c r="D172" s="370"/>
      <c r="E172" s="419">
        <f>'Library - Conc Calc'!F169</f>
        <v>0</v>
      </c>
      <c r="F172" s="406">
        <f t="shared" si="4"/>
        <v>0</v>
      </c>
      <c r="G172" s="371">
        <f t="shared" si="5"/>
        <v>0</v>
      </c>
    </row>
    <row r="173" spans="2:7" ht="15.75">
      <c r="B173" s="422">
        <f>'Library - Conc Calc'!C170</f>
        <v>160</v>
      </c>
      <c r="C173" s="370"/>
      <c r="D173" s="370"/>
      <c r="E173" s="419">
        <f>'Library - Conc Calc'!F170</f>
        <v>0</v>
      </c>
      <c r="F173" s="406">
        <f t="shared" si="4"/>
        <v>0</v>
      </c>
      <c r="G173" s="371">
        <f t="shared" si="5"/>
        <v>0</v>
      </c>
    </row>
    <row r="174" spans="2:7" ht="15.75">
      <c r="B174" s="422">
        <f>'Library - Conc Calc'!C171</f>
        <v>161</v>
      </c>
      <c r="C174" s="370"/>
      <c r="D174" s="370"/>
      <c r="E174" s="419">
        <f>'Library - Conc Calc'!F171</f>
        <v>0</v>
      </c>
      <c r="F174" s="406">
        <f t="shared" si="4"/>
        <v>0</v>
      </c>
      <c r="G174" s="371">
        <f t="shared" si="5"/>
        <v>0</v>
      </c>
    </row>
    <row r="175" spans="2:7" ht="15.75">
      <c r="B175" s="422">
        <f>'Library - Conc Calc'!C172</f>
        <v>162</v>
      </c>
      <c r="C175" s="370"/>
      <c r="D175" s="370"/>
      <c r="E175" s="419">
        <f>'Library - Conc Calc'!F172</f>
        <v>0</v>
      </c>
      <c r="F175" s="406">
        <f t="shared" si="4"/>
        <v>0</v>
      </c>
      <c r="G175" s="371">
        <f t="shared" si="5"/>
        <v>0</v>
      </c>
    </row>
    <row r="176" spans="2:7" ht="15.75">
      <c r="B176" s="422">
        <f>'Library - Conc Calc'!C173</f>
        <v>163</v>
      </c>
      <c r="C176" s="370"/>
      <c r="D176" s="370"/>
      <c r="E176" s="419">
        <f>'Library - Conc Calc'!F173</f>
        <v>0</v>
      </c>
      <c r="F176" s="406">
        <f t="shared" si="4"/>
        <v>0</v>
      </c>
      <c r="G176" s="371">
        <f t="shared" si="5"/>
        <v>0</v>
      </c>
    </row>
    <row r="177" spans="2:7" ht="15.75">
      <c r="B177" s="422">
        <f>'Library - Conc Calc'!C174</f>
        <v>164</v>
      </c>
      <c r="C177" s="370"/>
      <c r="D177" s="370"/>
      <c r="E177" s="419">
        <f>'Library - Conc Calc'!F174</f>
        <v>0</v>
      </c>
      <c r="F177" s="406">
        <f t="shared" si="4"/>
        <v>0</v>
      </c>
      <c r="G177" s="371">
        <f t="shared" si="5"/>
        <v>0</v>
      </c>
    </row>
    <row r="178" spans="2:7" ht="15.75">
      <c r="B178" s="422">
        <f>'Library - Conc Calc'!C175</f>
        <v>165</v>
      </c>
      <c r="C178" s="370"/>
      <c r="D178" s="370"/>
      <c r="E178" s="419">
        <f>'Library - Conc Calc'!F175</f>
        <v>0</v>
      </c>
      <c r="F178" s="406">
        <f t="shared" si="4"/>
        <v>0</v>
      </c>
      <c r="G178" s="371">
        <f t="shared" si="5"/>
        <v>0</v>
      </c>
    </row>
    <row r="179" spans="2:7" ht="15.75">
      <c r="B179" s="422">
        <f>'Library - Conc Calc'!C176</f>
        <v>166</v>
      </c>
      <c r="C179" s="370"/>
      <c r="D179" s="370"/>
      <c r="E179" s="419">
        <f>'Library - Conc Calc'!F176</f>
        <v>0</v>
      </c>
      <c r="F179" s="406">
        <f t="shared" si="4"/>
        <v>0</v>
      </c>
      <c r="G179" s="371">
        <f t="shared" si="5"/>
        <v>0</v>
      </c>
    </row>
    <row r="180" spans="2:7" ht="15.75">
      <c r="B180" s="422">
        <f>'Library - Conc Calc'!C177</f>
        <v>167</v>
      </c>
      <c r="C180" s="370"/>
      <c r="D180" s="370"/>
      <c r="E180" s="419">
        <f>'Library - Conc Calc'!F177</f>
        <v>0</v>
      </c>
      <c r="F180" s="406">
        <f t="shared" si="4"/>
        <v>0</v>
      </c>
      <c r="G180" s="371">
        <f t="shared" si="5"/>
        <v>0</v>
      </c>
    </row>
    <row r="181" spans="2:7" ht="15.75">
      <c r="B181" s="422">
        <f>'Library - Conc Calc'!C178</f>
        <v>168</v>
      </c>
      <c r="C181" s="370"/>
      <c r="D181" s="370"/>
      <c r="E181" s="419">
        <f>'Library - Conc Calc'!F178</f>
        <v>0</v>
      </c>
      <c r="F181" s="406">
        <f t="shared" si="4"/>
        <v>0</v>
      </c>
      <c r="G181" s="371">
        <f t="shared" si="5"/>
        <v>0</v>
      </c>
    </row>
    <row r="182" spans="2:7" ht="15.75">
      <c r="B182" s="422">
        <f>'Library - Conc Calc'!C179</f>
        <v>169</v>
      </c>
      <c r="C182" s="370"/>
      <c r="D182" s="370"/>
      <c r="E182" s="419">
        <f>'Library - Conc Calc'!F179</f>
        <v>0</v>
      </c>
      <c r="F182" s="406">
        <f t="shared" si="4"/>
        <v>0</v>
      </c>
      <c r="G182" s="371">
        <f t="shared" si="5"/>
        <v>0</v>
      </c>
    </row>
    <row r="183" spans="2:7" ht="15.75">
      <c r="B183" s="422">
        <f>'Library - Conc Calc'!C180</f>
        <v>170</v>
      </c>
      <c r="C183" s="370"/>
      <c r="D183" s="370"/>
      <c r="E183" s="419">
        <f>'Library - Conc Calc'!F180</f>
        <v>0</v>
      </c>
      <c r="F183" s="406">
        <f t="shared" si="4"/>
        <v>0</v>
      </c>
      <c r="G183" s="371">
        <f t="shared" si="5"/>
        <v>0</v>
      </c>
    </row>
    <row r="184" spans="2:7" ht="15.75">
      <c r="B184" s="422">
        <f>'Library - Conc Calc'!C181</f>
        <v>171</v>
      </c>
      <c r="C184" s="370"/>
      <c r="D184" s="370"/>
      <c r="E184" s="419">
        <f>'Library - Conc Calc'!F181</f>
        <v>0</v>
      </c>
      <c r="F184" s="406">
        <f t="shared" si="4"/>
        <v>0</v>
      </c>
      <c r="G184" s="371">
        <f t="shared" si="5"/>
        <v>0</v>
      </c>
    </row>
    <row r="185" spans="2:7" ht="15.75">
      <c r="B185" s="422">
        <f>'Library - Conc Calc'!C182</f>
        <v>172</v>
      </c>
      <c r="C185" s="370"/>
      <c r="D185" s="370"/>
      <c r="E185" s="419">
        <f>'Library - Conc Calc'!F182</f>
        <v>0</v>
      </c>
      <c r="F185" s="406">
        <f t="shared" si="4"/>
        <v>0</v>
      </c>
      <c r="G185" s="371">
        <f t="shared" si="5"/>
        <v>0</v>
      </c>
    </row>
    <row r="186" spans="2:7" ht="15.75">
      <c r="B186" s="422">
        <f>'Library - Conc Calc'!C183</f>
        <v>173</v>
      </c>
      <c r="C186" s="370"/>
      <c r="D186" s="370"/>
      <c r="E186" s="419">
        <f>'Library - Conc Calc'!F183</f>
        <v>0</v>
      </c>
      <c r="F186" s="406">
        <f t="shared" si="4"/>
        <v>0</v>
      </c>
      <c r="G186" s="371">
        <f t="shared" si="5"/>
        <v>0</v>
      </c>
    </row>
    <row r="187" spans="2:7" ht="15.75">
      <c r="B187" s="422">
        <f>'Library - Conc Calc'!C184</f>
        <v>174</v>
      </c>
      <c r="C187" s="370"/>
      <c r="D187" s="370"/>
      <c r="E187" s="419">
        <f>'Library - Conc Calc'!F184</f>
        <v>0</v>
      </c>
      <c r="F187" s="406">
        <f t="shared" si="4"/>
        <v>0</v>
      </c>
      <c r="G187" s="371">
        <f t="shared" si="5"/>
        <v>0</v>
      </c>
    </row>
    <row r="188" spans="2:7" ht="15.75">
      <c r="B188" s="422">
        <f>'Library - Conc Calc'!C185</f>
        <v>175</v>
      </c>
      <c r="C188" s="370"/>
      <c r="D188" s="370"/>
      <c r="E188" s="419">
        <f>'Library - Conc Calc'!F185</f>
        <v>0</v>
      </c>
      <c r="F188" s="406">
        <f t="shared" si="4"/>
        <v>0</v>
      </c>
      <c r="G188" s="371">
        <f t="shared" si="5"/>
        <v>0</v>
      </c>
    </row>
    <row r="189" spans="2:7" ht="15.75">
      <c r="B189" s="422">
        <f>'Library - Conc Calc'!C186</f>
        <v>176</v>
      </c>
      <c r="C189" s="370"/>
      <c r="D189" s="370"/>
      <c r="E189" s="419">
        <f>'Library - Conc Calc'!F186</f>
        <v>0</v>
      </c>
      <c r="F189" s="406">
        <f t="shared" si="4"/>
        <v>0</v>
      </c>
      <c r="G189" s="371">
        <f t="shared" si="5"/>
        <v>0</v>
      </c>
    </row>
    <row r="190" spans="2:7" ht="15.75">
      <c r="B190" s="422">
        <f>'Library - Conc Calc'!C187</f>
        <v>177</v>
      </c>
      <c r="C190" s="370"/>
      <c r="D190" s="370"/>
      <c r="E190" s="419">
        <f>'Library - Conc Calc'!F187</f>
        <v>0</v>
      </c>
      <c r="F190" s="406">
        <f t="shared" si="4"/>
        <v>0</v>
      </c>
      <c r="G190" s="371">
        <f t="shared" si="5"/>
        <v>0</v>
      </c>
    </row>
    <row r="191" spans="2:7" ht="15.75">
      <c r="B191" s="422">
        <f>'Library - Conc Calc'!C188</f>
        <v>178</v>
      </c>
      <c r="C191" s="370"/>
      <c r="D191" s="370"/>
      <c r="E191" s="419">
        <f>'Library - Conc Calc'!F188</f>
        <v>0</v>
      </c>
      <c r="F191" s="406">
        <f t="shared" si="4"/>
        <v>0</v>
      </c>
      <c r="G191" s="371">
        <f t="shared" si="5"/>
        <v>0</v>
      </c>
    </row>
    <row r="192" spans="2:7" ht="15.75">
      <c r="B192" s="422">
        <f>'Library - Conc Calc'!C189</f>
        <v>179</v>
      </c>
      <c r="C192" s="370"/>
      <c r="D192" s="370"/>
      <c r="E192" s="419">
        <f>'Library - Conc Calc'!F189</f>
        <v>0</v>
      </c>
      <c r="F192" s="406">
        <f t="shared" si="4"/>
        <v>0</v>
      </c>
      <c r="G192" s="371">
        <f t="shared" si="5"/>
        <v>0</v>
      </c>
    </row>
    <row r="193" spans="2:7" ht="15.75">
      <c r="B193" s="422">
        <f>'Library - Conc Calc'!C190</f>
        <v>180</v>
      </c>
      <c r="C193" s="370"/>
      <c r="D193" s="370"/>
      <c r="E193" s="419">
        <f>'Library - Conc Calc'!F190</f>
        <v>0</v>
      </c>
      <c r="F193" s="406">
        <f t="shared" si="4"/>
        <v>0</v>
      </c>
      <c r="G193" s="371">
        <f t="shared" si="5"/>
        <v>0</v>
      </c>
    </row>
    <row r="194" spans="2:7" ht="15.75">
      <c r="B194" s="422">
        <f>'Library - Conc Calc'!C191</f>
        <v>181</v>
      </c>
      <c r="C194" s="370"/>
      <c r="D194" s="370"/>
      <c r="E194" s="419">
        <f>'Library - Conc Calc'!F191</f>
        <v>0</v>
      </c>
      <c r="F194" s="406">
        <f t="shared" si="4"/>
        <v>0</v>
      </c>
      <c r="G194" s="371">
        <f t="shared" si="5"/>
        <v>0</v>
      </c>
    </row>
    <row r="195" spans="2:7" ht="15.75">
      <c r="B195" s="422">
        <f>'Library - Conc Calc'!C192</f>
        <v>182</v>
      </c>
      <c r="C195" s="370"/>
      <c r="D195" s="370"/>
      <c r="E195" s="419">
        <f>'Library - Conc Calc'!F192</f>
        <v>0</v>
      </c>
      <c r="F195" s="406">
        <f t="shared" si="4"/>
        <v>0</v>
      </c>
      <c r="G195" s="371">
        <f t="shared" si="5"/>
        <v>0</v>
      </c>
    </row>
    <row r="196" spans="2:7" ht="15.75">
      <c r="B196" s="422">
        <f>'Library - Conc Calc'!C193</f>
        <v>183</v>
      </c>
      <c r="C196" s="370"/>
      <c r="D196" s="370"/>
      <c r="E196" s="419">
        <f>'Library - Conc Calc'!F193</f>
        <v>0</v>
      </c>
      <c r="F196" s="406">
        <f t="shared" si="4"/>
        <v>0</v>
      </c>
      <c r="G196" s="371">
        <f t="shared" si="5"/>
        <v>0</v>
      </c>
    </row>
    <row r="197" spans="2:7" ht="15.75">
      <c r="B197" s="422">
        <f>'Library - Conc Calc'!C194</f>
        <v>184</v>
      </c>
      <c r="C197" s="370"/>
      <c r="D197" s="370"/>
      <c r="E197" s="419">
        <f>'Library - Conc Calc'!F194</f>
        <v>0</v>
      </c>
      <c r="F197" s="406">
        <f t="shared" si="4"/>
        <v>0</v>
      </c>
      <c r="G197" s="371">
        <f t="shared" si="5"/>
        <v>0</v>
      </c>
    </row>
    <row r="198" spans="2:7" ht="15.75">
      <c r="B198" s="422">
        <f>'Library - Conc Calc'!C195</f>
        <v>185</v>
      </c>
      <c r="C198" s="370"/>
      <c r="D198" s="370"/>
      <c r="E198" s="419">
        <f>'Library - Conc Calc'!F195</f>
        <v>0</v>
      </c>
      <c r="F198" s="406">
        <f t="shared" si="4"/>
        <v>0</v>
      </c>
      <c r="G198" s="371">
        <f t="shared" si="5"/>
        <v>0</v>
      </c>
    </row>
    <row r="199" spans="2:7" ht="15.75">
      <c r="B199" s="422">
        <f>'Library - Conc Calc'!C196</f>
        <v>186</v>
      </c>
      <c r="C199" s="370"/>
      <c r="D199" s="370"/>
      <c r="E199" s="419">
        <f>'Library - Conc Calc'!F196</f>
        <v>0</v>
      </c>
      <c r="F199" s="406">
        <f t="shared" si="4"/>
        <v>0</v>
      </c>
      <c r="G199" s="371">
        <f t="shared" si="5"/>
        <v>0</v>
      </c>
    </row>
    <row r="200" spans="2:7" ht="15.75">
      <c r="B200" s="422">
        <f>'Library - Conc Calc'!C197</f>
        <v>187</v>
      </c>
      <c r="C200" s="370"/>
      <c r="D200" s="370"/>
      <c r="E200" s="419">
        <f>'Library - Conc Calc'!F197</f>
        <v>0</v>
      </c>
      <c r="F200" s="406">
        <f t="shared" si="4"/>
        <v>0</v>
      </c>
      <c r="G200" s="371">
        <f t="shared" si="5"/>
        <v>0</v>
      </c>
    </row>
    <row r="201" spans="2:7" ht="15.75">
      <c r="B201" s="422">
        <f>'Library - Conc Calc'!C198</f>
        <v>188</v>
      </c>
      <c r="C201" s="370"/>
      <c r="D201" s="370"/>
      <c r="E201" s="419">
        <f>'Library - Conc Calc'!F198</f>
        <v>0</v>
      </c>
      <c r="F201" s="406">
        <f t="shared" si="4"/>
        <v>0</v>
      </c>
      <c r="G201" s="371">
        <f t="shared" si="5"/>
        <v>0</v>
      </c>
    </row>
    <row r="202" spans="2:7" ht="15.75">
      <c r="B202" s="422">
        <f>'Library - Conc Calc'!C199</f>
        <v>189</v>
      </c>
      <c r="C202" s="370"/>
      <c r="D202" s="370"/>
      <c r="E202" s="419">
        <f>'Library - Conc Calc'!F199</f>
        <v>0</v>
      </c>
      <c r="F202" s="406">
        <f t="shared" si="4"/>
        <v>0</v>
      </c>
      <c r="G202" s="371">
        <f t="shared" si="5"/>
        <v>0</v>
      </c>
    </row>
    <row r="203" spans="2:7" ht="15.75">
      <c r="B203" s="422">
        <f>'Library - Conc Calc'!C200</f>
        <v>190</v>
      </c>
      <c r="C203" s="370"/>
      <c r="D203" s="370"/>
      <c r="E203" s="419">
        <f>'Library - Conc Calc'!F200</f>
        <v>0</v>
      </c>
      <c r="F203" s="406">
        <f t="shared" si="4"/>
        <v>0</v>
      </c>
      <c r="G203" s="371">
        <f t="shared" si="5"/>
        <v>0</v>
      </c>
    </row>
    <row r="204" spans="2:7" ht="15.75">
      <c r="B204" s="422">
        <f>'Library - Conc Calc'!C201</f>
        <v>191</v>
      </c>
      <c r="C204" s="370"/>
      <c r="D204" s="370"/>
      <c r="E204" s="419">
        <f>'Library - Conc Calc'!F201</f>
        <v>0</v>
      </c>
      <c r="F204" s="406">
        <f t="shared" si="4"/>
        <v>0</v>
      </c>
      <c r="G204" s="371">
        <f t="shared" si="5"/>
        <v>0</v>
      </c>
    </row>
    <row r="205" spans="2:7" ht="16.5" thickBot="1">
      <c r="B205" s="423">
        <f>'Library - Conc Calc'!C202</f>
        <v>192</v>
      </c>
      <c r="C205" s="387"/>
      <c r="D205" s="387"/>
      <c r="E205" s="420">
        <f>'Library - Conc Calc'!F202</f>
        <v>0</v>
      </c>
      <c r="F205" s="409">
        <f t="shared" si="4"/>
        <v>0</v>
      </c>
      <c r="G205" s="388">
        <f t="shared" si="5"/>
        <v>0</v>
      </c>
    </row>
  </sheetData>
  <sheetProtection algorithmName="SHA-512" hashValue="J5FnldnuRHVl4GY+GUxl5kmCPLlrV0ADmxoNQVz2EiXiyrAxy05malKz6AWRr036YtL01GRKzXD5o+Z5zlm60w==" saltValue="Oi7U3aY+xarFlqIJ2mf0ew==" spinCount="100000" sheet="1" objects="1" scenarios="1" formatColumns="0" formatRows="0" selectLockedCells="1"/>
  <mergeCells count="2">
    <mergeCell ref="B1:H1"/>
    <mergeCell ref="H61:H65"/>
  </mergeCells>
  <conditionalFormatting sqref="G14:H37 G38:G205">
    <cfRule type="cellIs" dxfId="25" priority="2" stopIfTrue="1" operator="equal">
      <formula>0</formula>
    </cfRule>
    <cfRule type="cellIs" dxfId="24" priority="3" operator="lessThan">
      <formula>2</formula>
    </cfRule>
  </conditionalFormatting>
  <conditionalFormatting sqref="I15 J18">
    <cfRule type="cellIs" dxfId="23" priority="1" operator="lessThan">
      <formula>0</formula>
    </cfRule>
  </conditionalFormatting>
  <pageMargins left="0.7" right="0.7" top="0.75" bottom="0.75" header="0.3" footer="0.3"/>
  <pageSetup scale="20" orientation="portrait" horizontalDpi="90" verticalDpi="90" r:id="rId1"/>
  <headerFooter>
    <oddHeader>&amp;L&amp;G</oddHeader>
    <oddFooter>&amp;C2425 55th Street, Boulder, CO 80301 | archer-tech@idtdna.com
RA-DOC-064 / REV04
For research use only. Not for use in diagnostic procedures.</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FCEC2-83B7-9344-8C70-41DE6410C44B}">
  <sheetPr>
    <pageSetUpPr fitToPage="1"/>
  </sheetPr>
  <dimension ref="A1:K45"/>
  <sheetViews>
    <sheetView showRuler="0" view="pageLayout" zoomScaleNormal="100" workbookViewId="0">
      <selection activeCell="C11" sqref="C11"/>
    </sheetView>
  </sheetViews>
  <sheetFormatPr defaultColWidth="10.85546875" defaultRowHeight="12.75"/>
  <cols>
    <col min="1" max="1" width="1.42578125" style="21" customWidth="1"/>
    <col min="2" max="2" width="15.85546875" style="21" customWidth="1"/>
    <col min="3" max="3" width="12.42578125" style="21" customWidth="1"/>
    <col min="4" max="4" width="13" style="21" customWidth="1"/>
    <col min="5" max="5" width="15.85546875" style="21" customWidth="1"/>
    <col min="6" max="6" width="15.140625" style="63" customWidth="1"/>
    <col min="7" max="7" width="14.85546875" style="21" customWidth="1"/>
    <col min="8" max="8" width="14.140625" style="21" customWidth="1"/>
    <col min="9" max="9" width="14.7109375" style="21" customWidth="1"/>
    <col min="10" max="10" width="15.140625" style="21" customWidth="1"/>
    <col min="11" max="11" width="55" style="21" customWidth="1"/>
    <col min="12" max="13" width="10.85546875" style="21"/>
    <col min="14" max="14" width="11" style="21" customWidth="1"/>
    <col min="15" max="16384" width="10.85546875" style="21"/>
  </cols>
  <sheetData>
    <row r="1" spans="1:10" ht="33.950000000000003" customHeight="1">
      <c r="B1" s="22" t="s">
        <v>76</v>
      </c>
      <c r="C1" s="22"/>
      <c r="D1" s="22"/>
      <c r="E1" s="22"/>
      <c r="F1" s="30"/>
      <c r="G1" s="22"/>
      <c r="H1" s="22"/>
      <c r="I1" s="22"/>
      <c r="J1" s="22"/>
    </row>
    <row r="2" spans="1:10" ht="20.100000000000001" customHeight="1">
      <c r="B2" s="23" t="s">
        <v>1</v>
      </c>
      <c r="C2" s="22"/>
      <c r="D2" s="22"/>
      <c r="E2" s="22"/>
      <c r="F2" s="30"/>
      <c r="G2" s="22"/>
      <c r="H2" s="22"/>
      <c r="I2" s="22"/>
      <c r="J2" s="22"/>
    </row>
    <row r="3" spans="1:10" ht="20.100000000000001" customHeight="1">
      <c r="B3" s="23" t="s">
        <v>77</v>
      </c>
      <c r="C3" s="22"/>
      <c r="D3" s="22"/>
      <c r="E3" s="22"/>
      <c r="F3" s="30"/>
      <c r="G3" s="22"/>
      <c r="H3" s="22"/>
      <c r="I3" s="22"/>
      <c r="J3" s="22"/>
    </row>
    <row r="4" spans="1:10" ht="20.100000000000001" customHeight="1">
      <c r="B4" s="436" t="s">
        <v>190</v>
      </c>
      <c r="C4" s="22"/>
      <c r="D4" s="22"/>
      <c r="E4" s="22"/>
      <c r="F4" s="30"/>
      <c r="G4" s="22"/>
      <c r="H4" s="22"/>
      <c r="I4" s="22"/>
      <c r="J4" s="22"/>
    </row>
    <row r="5" spans="1:10" ht="20.100000000000001" customHeight="1">
      <c r="B5" s="31" t="s">
        <v>3</v>
      </c>
      <c r="C5" s="22"/>
      <c r="D5" s="22"/>
      <c r="E5" s="22"/>
      <c r="F5" s="30"/>
      <c r="G5" s="22"/>
      <c r="H5" s="22"/>
      <c r="I5" s="22"/>
      <c r="J5" s="22"/>
    </row>
    <row r="6" spans="1:10" ht="20.100000000000001" customHeight="1" thickBot="1">
      <c r="B6" s="31"/>
      <c r="C6" s="22"/>
      <c r="D6" s="22"/>
      <c r="E6" s="22"/>
      <c r="F6" s="30"/>
      <c r="G6" s="22"/>
      <c r="H6" s="22"/>
      <c r="I6" s="22"/>
      <c r="J6" s="22"/>
    </row>
    <row r="7" spans="1:10" s="25" customFormat="1" ht="21.95" customHeight="1" thickBot="1">
      <c r="A7" s="21"/>
      <c r="B7" s="437" t="s">
        <v>4</v>
      </c>
      <c r="C7" s="32" t="s">
        <v>5</v>
      </c>
      <c r="D7" s="32" t="s">
        <v>6</v>
      </c>
      <c r="E7" s="32" t="s">
        <v>7</v>
      </c>
      <c r="F7" s="32" t="s">
        <v>8</v>
      </c>
      <c r="G7" s="24" t="s">
        <v>9</v>
      </c>
      <c r="H7" s="33" t="s">
        <v>10</v>
      </c>
    </row>
    <row r="8" spans="1:10" s="25" customFormat="1" ht="15.95" customHeight="1">
      <c r="A8" s="21"/>
      <c r="B8" s="438" t="s">
        <v>11</v>
      </c>
      <c r="C8" s="8"/>
      <c r="D8" s="9"/>
      <c r="E8" s="208">
        <v>20</v>
      </c>
      <c r="F8" s="450" t="e">
        <f>AVERAGE(C8:C10)</f>
        <v>#DIV/0!</v>
      </c>
      <c r="G8" s="391" t="e">
        <f>C8-$F$8</f>
        <v>#DIV/0!</v>
      </c>
      <c r="H8" s="34" t="s">
        <v>12</v>
      </c>
    </row>
    <row r="9" spans="1:10" s="25" customFormat="1" ht="15.95" customHeight="1">
      <c r="A9" s="21"/>
      <c r="B9" s="438" t="s">
        <v>11</v>
      </c>
      <c r="C9" s="10"/>
      <c r="D9" s="11"/>
      <c r="E9" s="209">
        <v>20</v>
      </c>
      <c r="F9" s="450"/>
      <c r="G9" s="391" t="e">
        <f>C9-$F$8</f>
        <v>#DIV/0!</v>
      </c>
      <c r="H9" s="35"/>
    </row>
    <row r="10" spans="1:10" ht="15.95" customHeight="1" thickBot="1">
      <c r="B10" s="439" t="s">
        <v>11</v>
      </c>
      <c r="C10" s="12"/>
      <c r="D10" s="13"/>
      <c r="E10" s="210">
        <v>20</v>
      </c>
      <c r="F10" s="451"/>
      <c r="G10" s="392" t="e">
        <f>C10-$F$8</f>
        <v>#DIV/0!</v>
      </c>
      <c r="H10" s="448" t="e">
        <f>F11-F8</f>
        <v>#DIV/0!</v>
      </c>
    </row>
    <row r="11" spans="1:10" ht="15">
      <c r="B11" s="438" t="s">
        <v>13</v>
      </c>
      <c r="C11" s="8"/>
      <c r="D11" s="14"/>
      <c r="E11" s="208">
        <v>2</v>
      </c>
      <c r="F11" s="452" t="e">
        <f>AVERAGE(C11:C13)</f>
        <v>#DIV/0!</v>
      </c>
      <c r="G11" s="391" t="e">
        <f>C11-$F$11</f>
        <v>#DIV/0!</v>
      </c>
      <c r="H11" s="448"/>
    </row>
    <row r="12" spans="1:10" ht="15.95" customHeight="1">
      <c r="B12" s="440" t="s">
        <v>13</v>
      </c>
      <c r="C12" s="10"/>
      <c r="D12" s="11"/>
      <c r="E12" s="209">
        <v>2</v>
      </c>
      <c r="F12" s="450"/>
      <c r="G12" s="391" t="e">
        <f>C12-$F$11</f>
        <v>#DIV/0!</v>
      </c>
      <c r="H12" s="35"/>
    </row>
    <row r="13" spans="1:10" ht="15.75" thickBot="1">
      <c r="B13" s="439" t="s">
        <v>13</v>
      </c>
      <c r="C13" s="12"/>
      <c r="D13" s="13"/>
      <c r="E13" s="210">
        <v>2</v>
      </c>
      <c r="F13" s="451"/>
      <c r="G13" s="392" t="e">
        <f>C13-$F$11</f>
        <v>#DIV/0!</v>
      </c>
      <c r="H13" s="448" t="e">
        <f>F14-F11</f>
        <v>#DIV/0!</v>
      </c>
    </row>
    <row r="14" spans="1:10" ht="15">
      <c r="B14" s="438" t="s">
        <v>14</v>
      </c>
      <c r="C14" s="8"/>
      <c r="D14" s="14"/>
      <c r="E14" s="211">
        <v>0.2</v>
      </c>
      <c r="F14" s="452" t="e">
        <f>AVERAGE(C14:C16)</f>
        <v>#DIV/0!</v>
      </c>
      <c r="G14" s="391" t="e">
        <f>C14-$F$14</f>
        <v>#DIV/0!</v>
      </c>
      <c r="H14" s="449"/>
    </row>
    <row r="15" spans="1:10" ht="15">
      <c r="B15" s="440" t="s">
        <v>14</v>
      </c>
      <c r="C15" s="10"/>
      <c r="D15" s="11"/>
      <c r="E15" s="212">
        <v>0.2</v>
      </c>
      <c r="F15" s="450"/>
      <c r="G15" s="391" t="e">
        <f>C15-$F$14</f>
        <v>#DIV/0!</v>
      </c>
      <c r="H15" s="36"/>
    </row>
    <row r="16" spans="1:10" ht="15.95" customHeight="1" thickBot="1">
      <c r="B16" s="439" t="s">
        <v>14</v>
      </c>
      <c r="C16" s="12"/>
      <c r="D16" s="13"/>
      <c r="E16" s="213">
        <v>0.2</v>
      </c>
      <c r="F16" s="451"/>
      <c r="G16" s="392" t="e">
        <f>C16-$F$14</f>
        <v>#DIV/0!</v>
      </c>
      <c r="H16" s="448" t="e">
        <f>F17-F14</f>
        <v>#DIV/0!</v>
      </c>
    </row>
    <row r="17" spans="2:11" ht="15">
      <c r="B17" s="438" t="s">
        <v>15</v>
      </c>
      <c r="C17" s="8"/>
      <c r="D17" s="9"/>
      <c r="E17" s="214">
        <v>0.02</v>
      </c>
      <c r="F17" s="452" t="e">
        <f>AVERAGE(C17:C19)</f>
        <v>#DIV/0!</v>
      </c>
      <c r="G17" s="391" t="e">
        <f>C17-$F$17</f>
        <v>#DIV/0!</v>
      </c>
      <c r="H17" s="449"/>
    </row>
    <row r="18" spans="2:11" ht="15.95" customHeight="1">
      <c r="B18" s="440" t="s">
        <v>15</v>
      </c>
      <c r="C18" s="10"/>
      <c r="D18" s="11"/>
      <c r="E18" s="215">
        <v>0.02</v>
      </c>
      <c r="F18" s="450"/>
      <c r="G18" s="391" t="e">
        <f>C18-$F$17</f>
        <v>#DIV/0!</v>
      </c>
      <c r="H18" s="36"/>
    </row>
    <row r="19" spans="2:11" ht="15.75" thickBot="1">
      <c r="B19" s="439" t="s">
        <v>15</v>
      </c>
      <c r="C19" s="12"/>
      <c r="D19" s="13"/>
      <c r="E19" s="216">
        <v>0.02</v>
      </c>
      <c r="F19" s="451"/>
      <c r="G19" s="392" t="e">
        <f>C19-$F$17</f>
        <v>#DIV/0!</v>
      </c>
      <c r="H19" s="448" t="e">
        <f>F20-F17</f>
        <v>#DIV/0!</v>
      </c>
    </row>
    <row r="20" spans="2:11" ht="15">
      <c r="B20" s="438" t="s">
        <v>16</v>
      </c>
      <c r="C20" s="15"/>
      <c r="D20" s="14"/>
      <c r="E20" s="217">
        <v>2E-3</v>
      </c>
      <c r="F20" s="452" t="e">
        <f>AVERAGE(C20:C22)</f>
        <v>#DIV/0!</v>
      </c>
      <c r="G20" s="391" t="e">
        <f>C20-$F$20</f>
        <v>#DIV/0!</v>
      </c>
      <c r="H20" s="449"/>
    </row>
    <row r="21" spans="2:11" ht="15">
      <c r="B21" s="440" t="s">
        <v>16</v>
      </c>
      <c r="C21" s="16"/>
      <c r="D21" s="11"/>
      <c r="E21" s="218">
        <v>2E-3</v>
      </c>
      <c r="F21" s="450"/>
      <c r="G21" s="391" t="e">
        <f>C21-$F$20</f>
        <v>#DIV/0!</v>
      </c>
      <c r="H21" s="36"/>
    </row>
    <row r="22" spans="2:11" ht="15.75" thickBot="1">
      <c r="B22" s="439" t="s">
        <v>16</v>
      </c>
      <c r="C22" s="12"/>
      <c r="D22" s="13"/>
      <c r="E22" s="219">
        <v>2E-3</v>
      </c>
      <c r="F22" s="451"/>
      <c r="G22" s="392" t="e">
        <f>C22-$F$20</f>
        <v>#DIV/0!</v>
      </c>
      <c r="H22" s="448" t="e">
        <f>F23-F20</f>
        <v>#DIV/0!</v>
      </c>
    </row>
    <row r="23" spans="2:11" ht="15">
      <c r="B23" s="438" t="s">
        <v>17</v>
      </c>
      <c r="C23" s="8"/>
      <c r="D23" s="14"/>
      <c r="E23" s="220">
        <v>2.0000000000000001E-4</v>
      </c>
      <c r="F23" s="452" t="e">
        <f>AVERAGE(C23:C25)</f>
        <v>#DIV/0!</v>
      </c>
      <c r="G23" s="391" t="e">
        <f>C23-$F$23</f>
        <v>#DIV/0!</v>
      </c>
      <c r="H23" s="449"/>
    </row>
    <row r="24" spans="2:11" ht="15">
      <c r="B24" s="440" t="s">
        <v>17</v>
      </c>
      <c r="C24" s="10"/>
      <c r="D24" s="11"/>
      <c r="E24" s="221">
        <v>2.0000000000000001E-4</v>
      </c>
      <c r="F24" s="450"/>
      <c r="G24" s="391" t="e">
        <f>C24-$F$23</f>
        <v>#DIV/0!</v>
      </c>
      <c r="H24" s="35"/>
    </row>
    <row r="25" spans="2:11" ht="15.75" thickBot="1">
      <c r="B25" s="439" t="s">
        <v>17</v>
      </c>
      <c r="C25" s="12"/>
      <c r="D25" s="13"/>
      <c r="E25" s="222">
        <v>2.0000000000000001E-4</v>
      </c>
      <c r="F25" s="451"/>
      <c r="G25" s="392" t="e">
        <f>C25-$F$23</f>
        <v>#DIV/0!</v>
      </c>
      <c r="H25" s="448" t="e">
        <f>F26-F23</f>
        <v>#DIV/0!</v>
      </c>
    </row>
    <row r="26" spans="2:11" ht="15">
      <c r="B26" s="438" t="s">
        <v>18</v>
      </c>
      <c r="C26" s="8"/>
      <c r="D26" s="14"/>
      <c r="E26" s="223">
        <v>0</v>
      </c>
      <c r="F26" s="452" t="e">
        <f>AVERAGE(C26:C28)</f>
        <v>#DIV/0!</v>
      </c>
      <c r="G26" s="391" t="e">
        <f>C26-$F$26</f>
        <v>#DIV/0!</v>
      </c>
      <c r="H26" s="449"/>
    </row>
    <row r="27" spans="2:11" ht="15">
      <c r="B27" s="440" t="s">
        <v>18</v>
      </c>
      <c r="C27" s="10"/>
      <c r="D27" s="11"/>
      <c r="E27" s="224">
        <v>0</v>
      </c>
      <c r="F27" s="450"/>
      <c r="G27" s="391" t="e">
        <f>C27-$F$26</f>
        <v>#DIV/0!</v>
      </c>
      <c r="H27" s="35"/>
    </row>
    <row r="28" spans="2:11" ht="15.75" thickBot="1">
      <c r="B28" s="439" t="s">
        <v>18</v>
      </c>
      <c r="C28" s="12"/>
      <c r="D28" s="13"/>
      <c r="E28" s="225">
        <v>0</v>
      </c>
      <c r="F28" s="451"/>
      <c r="G28" s="393" t="e">
        <f>C28-$F$26</f>
        <v>#DIV/0!</v>
      </c>
      <c r="H28" s="37"/>
    </row>
    <row r="29" spans="2:11" ht="15.75">
      <c r="B29" s="29"/>
      <c r="C29" s="1"/>
      <c r="D29" s="2"/>
      <c r="E29" s="38"/>
      <c r="F29" s="39"/>
      <c r="G29" s="2"/>
      <c r="H29" s="40"/>
      <c r="I29" s="40"/>
      <c r="J29" s="26"/>
      <c r="K29" s="41"/>
    </row>
    <row r="30" spans="2:11" ht="33.950000000000003" customHeight="1" thickBot="1">
      <c r="B30" s="22" t="s">
        <v>19</v>
      </c>
      <c r="C30" s="1"/>
      <c r="D30" s="2"/>
      <c r="E30" s="38"/>
      <c r="F30" s="39"/>
      <c r="G30" s="2"/>
      <c r="H30" s="40"/>
      <c r="I30" s="40"/>
      <c r="J30" s="26"/>
      <c r="K30" s="41"/>
    </row>
    <row r="31" spans="2:11" ht="15">
      <c r="B31" s="42"/>
      <c r="C31" s="43"/>
      <c r="D31" s="43"/>
      <c r="E31" s="44"/>
      <c r="F31" s="45"/>
      <c r="G31" s="46"/>
      <c r="H31" s="40"/>
      <c r="I31" s="40"/>
      <c r="J31" s="26"/>
      <c r="K31" s="41"/>
    </row>
    <row r="32" spans="2:11" ht="21" customHeight="1">
      <c r="B32" s="47" t="s">
        <v>4</v>
      </c>
      <c r="C32" s="48" t="s">
        <v>7</v>
      </c>
      <c r="D32" s="48" t="s">
        <v>20</v>
      </c>
      <c r="E32" s="48" t="s">
        <v>8</v>
      </c>
      <c r="F32" s="48" t="s">
        <v>10</v>
      </c>
      <c r="G32" s="49"/>
      <c r="H32" s="40"/>
      <c r="I32" s="40"/>
      <c r="J32" s="26"/>
      <c r="K32" s="41"/>
    </row>
    <row r="33" spans="2:11" ht="15.75">
      <c r="B33" s="50" t="s">
        <v>21</v>
      </c>
      <c r="C33" s="51">
        <f>E8</f>
        <v>20</v>
      </c>
      <c r="D33" s="394">
        <f>LOG(C33)</f>
        <v>1.3010299956639813</v>
      </c>
      <c r="E33" s="52" t="str">
        <f>IF(OR(ISNUMBER(C8),ISNUMBER(C9),ISNUMBER(C10)),AVERAGE(C8:C10),"")</f>
        <v/>
      </c>
      <c r="F33" s="53"/>
      <c r="G33" s="194"/>
      <c r="H33" s="193" t="e">
        <f t="shared" ref="H33:H38" si="0">IF(ISNUMBER(E33),E33,NA())</f>
        <v>#N/A</v>
      </c>
      <c r="I33" s="40"/>
      <c r="J33" s="26"/>
      <c r="K33" s="41"/>
    </row>
    <row r="34" spans="2:11" ht="15.75">
      <c r="B34" s="50" t="s">
        <v>13</v>
      </c>
      <c r="C34" s="51">
        <f>E11</f>
        <v>2</v>
      </c>
      <c r="D34" s="394">
        <f>LOG(C34)</f>
        <v>0.3010299956639812</v>
      </c>
      <c r="E34" s="52" t="str">
        <f>IF(OR(ISNUMBER(C11),ISNUMBER(C12),ISNUMBER(C13)),AVERAGE(C11:C13),"")</f>
        <v/>
      </c>
      <c r="F34" s="54" t="e">
        <f>E34-E33</f>
        <v>#VALUE!</v>
      </c>
      <c r="G34" s="194"/>
      <c r="H34" s="193" t="e">
        <f t="shared" si="0"/>
        <v>#N/A</v>
      </c>
      <c r="I34" s="40"/>
      <c r="J34" s="26"/>
      <c r="K34" s="41"/>
    </row>
    <row r="35" spans="2:11" ht="15.75">
      <c r="B35" s="50" t="s">
        <v>22</v>
      </c>
      <c r="C35" s="55">
        <f>E14</f>
        <v>0.2</v>
      </c>
      <c r="D35" s="394">
        <f>LOG(C35)</f>
        <v>-0.69897000433601875</v>
      </c>
      <c r="E35" s="52" t="str">
        <f>IF(OR(ISNUMBER(C14),ISNUMBER(C15),ISNUMBER(C16)),AVERAGE(C14:C16),"")</f>
        <v/>
      </c>
      <c r="F35" s="54" t="e">
        <f>E35-E34</f>
        <v>#VALUE!</v>
      </c>
      <c r="G35" s="194"/>
      <c r="H35" s="193" t="e">
        <f t="shared" si="0"/>
        <v>#N/A</v>
      </c>
      <c r="I35" s="40"/>
      <c r="J35" s="26"/>
      <c r="K35" s="41"/>
    </row>
    <row r="36" spans="2:11" ht="15.75">
      <c r="B36" s="50" t="s">
        <v>15</v>
      </c>
      <c r="C36" s="56">
        <f>E17</f>
        <v>0.02</v>
      </c>
      <c r="D36" s="394">
        <f t="shared" ref="D36:D38" si="1">LOG(C36)</f>
        <v>-1.6989700043360187</v>
      </c>
      <c r="E36" s="52" t="str">
        <f>IF(OR(ISNUMBER(C17),ISNUMBER(C18),ISNUMBER(C19)),AVERAGE(C17:C19),"")</f>
        <v/>
      </c>
      <c r="F36" s="54" t="e">
        <f>E36-E35</f>
        <v>#VALUE!</v>
      </c>
      <c r="G36" s="194"/>
      <c r="H36" s="193" t="e">
        <f t="shared" si="0"/>
        <v>#N/A</v>
      </c>
      <c r="I36" s="40"/>
      <c r="J36" s="26"/>
      <c r="K36" s="41"/>
    </row>
    <row r="37" spans="2:11" ht="15.75">
      <c r="B37" s="50" t="s">
        <v>16</v>
      </c>
      <c r="C37" s="57">
        <f>E20</f>
        <v>2E-3</v>
      </c>
      <c r="D37" s="394">
        <f t="shared" si="1"/>
        <v>-2.6989700043360187</v>
      </c>
      <c r="E37" s="52" t="str">
        <f>IF(OR(ISNUMBER(C20),ISNUMBER(C21),ISNUMBER(C22)),AVERAGE(C20:C22),"")</f>
        <v/>
      </c>
      <c r="F37" s="54" t="e">
        <f>E37-E36</f>
        <v>#VALUE!</v>
      </c>
      <c r="G37" s="194"/>
      <c r="H37" s="193" t="e">
        <f t="shared" si="0"/>
        <v>#N/A</v>
      </c>
      <c r="I37" s="40"/>
      <c r="J37" s="26"/>
      <c r="K37" s="41"/>
    </row>
    <row r="38" spans="2:11" ht="15.75">
      <c r="B38" s="50" t="s">
        <v>17</v>
      </c>
      <c r="C38" s="58">
        <f>E23</f>
        <v>2.0000000000000001E-4</v>
      </c>
      <c r="D38" s="394">
        <f t="shared" si="1"/>
        <v>-3.6989700043360187</v>
      </c>
      <c r="E38" s="52" t="str">
        <f>IF(OR(ISNUMBER(C23),ISNUMBER(C24),ISNUMBER(C25)),AVERAGE(C23:C25),"")</f>
        <v/>
      </c>
      <c r="F38" s="54" t="e">
        <f>E38-E37</f>
        <v>#VALUE!</v>
      </c>
      <c r="G38" s="194"/>
      <c r="H38" s="193" t="e">
        <f t="shared" si="0"/>
        <v>#N/A</v>
      </c>
      <c r="I38" s="40"/>
      <c r="J38" s="26"/>
      <c r="K38" s="41"/>
    </row>
    <row r="39" spans="2:11" ht="15.75">
      <c r="B39" s="204"/>
      <c r="C39" s="205"/>
      <c r="D39" s="395"/>
      <c r="E39" s="198"/>
      <c r="F39" s="199"/>
      <c r="G39" s="194"/>
      <c r="H39" s="193"/>
      <c r="I39" s="40"/>
      <c r="J39" s="26"/>
      <c r="K39" s="41"/>
    </row>
    <row r="40" spans="2:11" ht="15">
      <c r="B40" s="396" t="s">
        <v>23</v>
      </c>
      <c r="C40" s="195" t="e" cm="1">
        <f t="array" ref="C40">POWER(10, 1/(-SLOPE(E33:E38, LOG(C33:C38))))-1</f>
        <v>#DIV/0!</v>
      </c>
      <c r="D40" s="28" t="s">
        <v>191</v>
      </c>
      <c r="F40" s="27"/>
      <c r="G40" s="59"/>
      <c r="H40" s="40"/>
      <c r="I40" s="40"/>
      <c r="J40" s="26"/>
      <c r="K40" s="41"/>
    </row>
    <row r="41" spans="2:11" ht="15">
      <c r="B41" s="397" t="s">
        <v>24</v>
      </c>
      <c r="C41" s="60" t="e" cm="1">
        <f t="array" ref="C41">SLOPE(E33:E38, LOG(C33:C38))</f>
        <v>#DIV/0!</v>
      </c>
      <c r="D41" s="61"/>
      <c r="F41" s="27"/>
      <c r="G41" s="59"/>
      <c r="H41" s="40"/>
      <c r="I41" s="40"/>
      <c r="J41" s="26"/>
      <c r="K41" s="41"/>
    </row>
    <row r="42" spans="2:11" ht="15">
      <c r="B42" s="397" t="s">
        <v>25</v>
      </c>
      <c r="C42" s="196" t="e" cm="1">
        <f t="array" ref="C42">RSQ(E33:E38, -LOG(C33:C38))</f>
        <v>#DIV/0!</v>
      </c>
      <c r="D42" s="28" t="s">
        <v>26</v>
      </c>
      <c r="F42" s="27"/>
      <c r="G42" s="59"/>
      <c r="H42" s="40"/>
      <c r="I42" s="40"/>
      <c r="J42" s="26"/>
      <c r="K42" s="41"/>
    </row>
    <row r="43" spans="2:11" ht="15.75">
      <c r="B43" s="397" t="s">
        <v>27</v>
      </c>
      <c r="C43" s="197" t="e">
        <f>INTERCEPT(E33:E38,D33:D38)</f>
        <v>#DIV/0!</v>
      </c>
      <c r="D43" s="62"/>
      <c r="E43" s="61"/>
      <c r="F43" s="27"/>
      <c r="G43" s="59"/>
      <c r="H43" s="40"/>
      <c r="I43" s="40"/>
      <c r="J43" s="26"/>
      <c r="K43" s="41"/>
    </row>
    <row r="44" spans="2:11" ht="15.75" thickBot="1">
      <c r="B44" s="410"/>
      <c r="C44" s="206"/>
      <c r="D44" s="207"/>
      <c r="E44" s="202"/>
      <c r="F44" s="201"/>
      <c r="G44" s="203"/>
      <c r="H44" s="40"/>
      <c r="I44" s="40"/>
      <c r="J44" s="26"/>
      <c r="K44" s="41"/>
    </row>
    <row r="45" spans="2:11" ht="15.75">
      <c r="B45" s="29"/>
      <c r="C45" s="1"/>
      <c r="D45" s="2"/>
      <c r="E45" s="38"/>
      <c r="F45" s="39"/>
      <c r="G45" s="2"/>
      <c r="H45" s="40"/>
      <c r="I45" s="40"/>
      <c r="J45" s="26"/>
      <c r="K45" s="41"/>
    </row>
  </sheetData>
  <sheetProtection algorithmName="SHA-512" hashValue="ftASNkdoaqWiewqfXIyo6gJROSSOpoxeZtAB3k078fIFN6RTkakj7tnc3mS18t0au9KHvhTDxT2Q2OXlejNNiA==" saltValue="EBgRD7o+6ZTPFE5GfcYnsg==" spinCount="100000" sheet="1" objects="1" scenarios="1" formatColumns="0" formatRows="0" selectLockedCells="1"/>
  <mergeCells count="13">
    <mergeCell ref="F8:F10"/>
    <mergeCell ref="H10:H11"/>
    <mergeCell ref="F11:F13"/>
    <mergeCell ref="H13:H14"/>
    <mergeCell ref="F14:F16"/>
    <mergeCell ref="H16:H17"/>
    <mergeCell ref="F17:F19"/>
    <mergeCell ref="H19:H20"/>
    <mergeCell ref="F20:F22"/>
    <mergeCell ref="H22:H23"/>
    <mergeCell ref="F23:F25"/>
    <mergeCell ref="H25:H26"/>
    <mergeCell ref="F26:F28"/>
  </mergeCells>
  <conditionalFormatting sqref="F34:F38">
    <cfRule type="cellIs" dxfId="22" priority="1" stopIfTrue="1" operator="notBetween">
      <formula>3.1</formula>
      <formula>3.6</formula>
    </cfRule>
  </conditionalFormatting>
  <conditionalFormatting sqref="G29:G30 G45">
    <cfRule type="cellIs" dxfId="21" priority="8" operator="equal">
      <formula>0</formula>
    </cfRule>
  </conditionalFormatting>
  <conditionalFormatting sqref="H10 H13:H14 H16:H17 H19:H20">
    <cfRule type="cellIs" dxfId="20" priority="6" stopIfTrue="1" operator="notBetween">
      <formula>3.1</formula>
      <formula>3.6</formula>
    </cfRule>
  </conditionalFormatting>
  <conditionalFormatting sqref="H22:H23">
    <cfRule type="cellIs" dxfId="19" priority="5" stopIfTrue="1" operator="notBetween">
      <formula>3.1</formula>
      <formula>3.6</formula>
    </cfRule>
  </conditionalFormatting>
  <conditionalFormatting sqref="H29:I45">
    <cfRule type="cellIs" dxfId="18" priority="2" stopIfTrue="1" operator="equal">
      <formula>-3</formula>
    </cfRule>
    <cfRule type="cellIs" dxfId="17" priority="3" operator="lessThan">
      <formula>0</formula>
    </cfRule>
  </conditionalFormatting>
  <dataValidations disablePrompts="1" count="1">
    <dataValidation type="list" allowBlank="1" showInputMessage="1" showErrorMessage="1" sqref="F29:F31 F45" xr:uid="{2B7144C6-3070-F349-B032-017795A4A5FF}">
      <formula1>$D$8:$D$12</formula1>
    </dataValidation>
  </dataValidations>
  <pageMargins left="0.7" right="0.7" top="0.75" bottom="0.75" header="0.3" footer="0.3"/>
  <pageSetup orientation="portrait" horizontalDpi="90" verticalDpi="90" r:id="rId1"/>
  <headerFooter>
    <oddHeader>&amp;L&amp;G</oddHeader>
    <oddFooter>&amp;C2425 55th Street, Boulder, CO 80301 | archer-tech@idtdna.com
RA-DOC-064 / REV04
For research use only. Not for use in diagnostic procedures.</oddFooter>
  </headerFooter>
  <drawing r:id="rId2"/>
  <legacyDrawingHF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140D7-1142-B643-AF09-8E3C0A56EDE8}">
  <sheetPr>
    <pageSetUpPr fitToPage="1"/>
  </sheetPr>
  <dimension ref="A1:BG31"/>
  <sheetViews>
    <sheetView showRuler="0" view="pageLayout" topLeftCell="A192" zoomScaleNormal="100" workbookViewId="0">
      <selection activeCell="B8" sqref="B8:B10"/>
    </sheetView>
  </sheetViews>
  <sheetFormatPr defaultColWidth="11.42578125" defaultRowHeight="12.75"/>
  <cols>
    <col min="1" max="1" width="1.42578125" customWidth="1"/>
    <col min="2" max="2" width="22.28515625" customWidth="1"/>
    <col min="3" max="4" width="12.85546875" customWidth="1"/>
    <col min="5" max="5" width="13.85546875" customWidth="1"/>
    <col min="6" max="6" width="12.85546875" customWidth="1"/>
    <col min="7" max="7" width="11.42578125" customWidth="1"/>
    <col min="8" max="8" width="30.85546875" customWidth="1"/>
    <col min="10" max="10" width="22.7109375" customWidth="1"/>
    <col min="11" max="11" width="23.42578125" customWidth="1"/>
  </cols>
  <sheetData>
    <row r="1" spans="1:59" s="21" customFormat="1" ht="33.950000000000003" customHeight="1">
      <c r="B1" s="184" t="s">
        <v>78</v>
      </c>
      <c r="C1" s="22"/>
      <c r="D1" s="22"/>
      <c r="E1" s="22"/>
      <c r="F1" s="30"/>
      <c r="G1" s="22"/>
      <c r="H1" s="22"/>
      <c r="I1" s="22"/>
      <c r="J1" s="22"/>
    </row>
    <row r="2" spans="1:59" s="21" customFormat="1" ht="20.100000000000001" customHeight="1">
      <c r="B2" s="23" t="s">
        <v>79</v>
      </c>
      <c r="C2" s="22"/>
      <c r="D2" s="22"/>
      <c r="E2" s="22"/>
      <c r="F2" s="30"/>
      <c r="G2" s="22"/>
      <c r="H2" s="22"/>
      <c r="I2" s="22"/>
      <c r="J2" s="22"/>
    </row>
    <row r="3" spans="1:59" s="21" customFormat="1" ht="20.100000000000001" customHeight="1">
      <c r="B3" s="64" t="s">
        <v>29</v>
      </c>
      <c r="C3" s="22"/>
      <c r="D3" s="22"/>
      <c r="E3" s="22"/>
      <c r="F3" s="30"/>
      <c r="G3" s="22"/>
      <c r="H3" s="22"/>
      <c r="I3" s="22"/>
      <c r="J3" s="22"/>
    </row>
    <row r="4" spans="1:59" s="21" customFormat="1" ht="20.100000000000001" customHeight="1">
      <c r="B4" s="62" t="s">
        <v>192</v>
      </c>
      <c r="C4" s="22"/>
      <c r="D4" s="22"/>
      <c r="E4" s="22"/>
      <c r="F4" s="30"/>
      <c r="G4" s="22"/>
      <c r="H4" s="22"/>
      <c r="I4" s="22"/>
      <c r="J4" s="22"/>
    </row>
    <row r="5" spans="1:59" s="21" customFormat="1" ht="20.100000000000001" customHeight="1">
      <c r="B5" s="27" t="s">
        <v>80</v>
      </c>
      <c r="C5" s="22"/>
      <c r="D5" s="22"/>
      <c r="E5" s="22"/>
      <c r="F5" s="30"/>
      <c r="G5" s="22"/>
      <c r="H5" s="22"/>
      <c r="I5" s="22"/>
      <c r="J5" s="22"/>
    </row>
    <row r="6" spans="1:59" s="21" customFormat="1" ht="20.100000000000001" customHeight="1" thickBot="1">
      <c r="B6" s="390"/>
      <c r="C6" s="22"/>
      <c r="D6" s="22"/>
      <c r="E6" s="22"/>
      <c r="F6" s="30"/>
      <c r="G6" s="22"/>
      <c r="H6" s="22"/>
      <c r="I6" s="22"/>
      <c r="J6" s="22"/>
    </row>
    <row r="7" spans="1:59" s="65" customFormat="1" ht="57" customHeight="1">
      <c r="B7" s="188" t="s">
        <v>81</v>
      </c>
      <c r="C7" s="189" t="s">
        <v>5</v>
      </c>
      <c r="D7" s="189" t="s">
        <v>6</v>
      </c>
      <c r="E7" s="189" t="s">
        <v>8</v>
      </c>
      <c r="F7" s="189" t="s">
        <v>9</v>
      </c>
      <c r="G7" s="189" t="s">
        <v>31</v>
      </c>
      <c r="H7" s="189" t="s">
        <v>82</v>
      </c>
      <c r="I7" s="190" t="s">
        <v>38</v>
      </c>
      <c r="J7" s="191" t="s">
        <v>39</v>
      </c>
      <c r="K7" s="192" t="s">
        <v>83</v>
      </c>
    </row>
    <row r="8" spans="1:59" s="65" customFormat="1" ht="15">
      <c r="B8" s="495"/>
      <c r="C8" s="8"/>
      <c r="D8" s="17"/>
      <c r="E8" s="496" t="e">
        <f>AVERAGE(C8:C10)</f>
        <v>#DIV/0!</v>
      </c>
      <c r="F8" s="187" t="e">
        <f>C8-$E$8</f>
        <v>#DIV/0!</v>
      </c>
      <c r="G8" s="497" t="e">
        <f>(E8-'Pool - Standard Curve'!$C$43)/'Pool - Standard Curve'!$C$41</f>
        <v>#DIV/0!</v>
      </c>
      <c r="H8" s="498" t="e">
        <f>10^G8</f>
        <v>#DIV/0!</v>
      </c>
      <c r="I8" s="477"/>
      <c r="J8" s="480"/>
      <c r="K8" s="484" t="e">
        <f>H8*(I8/1000)*(452/J8)</f>
        <v>#DIV/0!</v>
      </c>
    </row>
    <row r="9" spans="1:59" s="65" customFormat="1" ht="15">
      <c r="B9" s="487"/>
      <c r="C9" s="10"/>
      <c r="D9" s="18"/>
      <c r="E9" s="489"/>
      <c r="F9" s="185" t="e">
        <f>C9-$E$8</f>
        <v>#DIV/0!</v>
      </c>
      <c r="G9" s="491"/>
      <c r="H9" s="493"/>
      <c r="I9" s="478"/>
      <c r="J9" s="481"/>
      <c r="K9" s="485"/>
    </row>
    <row r="10" spans="1:59" s="66" customFormat="1" ht="15.75" thickBot="1">
      <c r="A10" s="65"/>
      <c r="B10" s="487"/>
      <c r="C10" s="10"/>
      <c r="D10" s="18"/>
      <c r="E10" s="489"/>
      <c r="F10" s="185" t="e">
        <f>C10-$E$8</f>
        <v>#DIV/0!</v>
      </c>
      <c r="G10" s="491"/>
      <c r="H10" s="493"/>
      <c r="I10" s="478"/>
      <c r="J10" s="481"/>
      <c r="K10" s="485"/>
      <c r="L10" s="65"/>
      <c r="M10" s="65"/>
      <c r="N10" s="65"/>
      <c r="O10" s="65"/>
      <c r="P10" s="65"/>
      <c r="Q10" s="65"/>
      <c r="R10" s="65"/>
      <c r="S10" s="65"/>
      <c r="T10" s="65"/>
      <c r="U10" s="65"/>
      <c r="V10" s="65"/>
      <c r="W10" s="65"/>
      <c r="X10" s="65"/>
      <c r="Y10" s="65"/>
      <c r="Z10" s="65"/>
      <c r="AA10" s="65"/>
      <c r="AB10" s="65"/>
      <c r="AC10" s="65"/>
      <c r="AD10" s="65"/>
      <c r="AE10" s="65"/>
      <c r="AF10" s="65"/>
      <c r="AG10" s="65"/>
      <c r="AH10" s="65"/>
      <c r="AI10" s="65"/>
      <c r="AJ10" s="65"/>
      <c r="AK10" s="65"/>
      <c r="AL10" s="65"/>
      <c r="AM10" s="65"/>
      <c r="AN10" s="65"/>
      <c r="AO10" s="65"/>
      <c r="AP10" s="65"/>
      <c r="AQ10" s="65"/>
      <c r="AR10" s="65"/>
      <c r="AS10" s="65"/>
      <c r="AT10" s="65"/>
      <c r="AU10" s="65"/>
      <c r="AV10" s="65"/>
      <c r="AW10" s="65"/>
      <c r="AX10" s="65"/>
      <c r="AY10" s="65"/>
      <c r="AZ10" s="65"/>
      <c r="BA10" s="65"/>
      <c r="BB10" s="65"/>
      <c r="BC10" s="65"/>
      <c r="BD10" s="65"/>
      <c r="BE10" s="65"/>
      <c r="BF10" s="65"/>
      <c r="BG10" s="65"/>
    </row>
    <row r="11" spans="1:59" s="65" customFormat="1" ht="15">
      <c r="B11" s="487"/>
      <c r="C11" s="10"/>
      <c r="D11" s="18"/>
      <c r="E11" s="489" t="e">
        <f>AVERAGE(C11:C13)</f>
        <v>#DIV/0!</v>
      </c>
      <c r="F11" s="185" t="e">
        <f>C11-$E$11</f>
        <v>#DIV/0!</v>
      </c>
      <c r="G11" s="497" t="e">
        <f>(E11-'Pool - Standard Curve'!$C$43)/'Pool - Standard Curve'!$C$41</f>
        <v>#DIV/0!</v>
      </c>
      <c r="H11" s="493" t="e">
        <f>10^G11</f>
        <v>#DIV/0!</v>
      </c>
      <c r="I11" s="478"/>
      <c r="J11" s="481"/>
      <c r="K11" s="485" t="e">
        <f>H11*(I11/1000)*(452/J11)</f>
        <v>#DIV/0!</v>
      </c>
    </row>
    <row r="12" spans="1:59" s="65" customFormat="1" ht="15">
      <c r="B12" s="487"/>
      <c r="C12" s="10"/>
      <c r="D12" s="18"/>
      <c r="E12" s="489"/>
      <c r="F12" s="185" t="e">
        <f>C12-$E$11</f>
        <v>#DIV/0!</v>
      </c>
      <c r="G12" s="491"/>
      <c r="H12" s="493"/>
      <c r="I12" s="478"/>
      <c r="J12" s="481"/>
      <c r="K12" s="485"/>
    </row>
    <row r="13" spans="1:59" s="66" customFormat="1" ht="15.75" thickBot="1">
      <c r="A13" s="65"/>
      <c r="B13" s="487"/>
      <c r="C13" s="10"/>
      <c r="D13" s="18"/>
      <c r="E13" s="489"/>
      <c r="F13" s="185" t="e">
        <f>C13-$E$11</f>
        <v>#DIV/0!</v>
      </c>
      <c r="G13" s="491"/>
      <c r="H13" s="493"/>
      <c r="I13" s="478"/>
      <c r="J13" s="481"/>
      <c r="K13" s="485"/>
      <c r="L13" s="65"/>
      <c r="M13" s="65"/>
      <c r="N13" s="65"/>
      <c r="O13" s="65"/>
      <c r="P13" s="65"/>
      <c r="Q13" s="65"/>
      <c r="R13" s="65"/>
      <c r="S13" s="65"/>
      <c r="T13" s="65"/>
      <c r="U13" s="65"/>
      <c r="V13" s="65"/>
      <c r="W13" s="65"/>
      <c r="X13" s="65"/>
      <c r="Y13" s="65"/>
      <c r="Z13" s="65"/>
      <c r="AA13" s="65"/>
      <c r="AB13" s="65"/>
      <c r="AC13" s="65"/>
      <c r="AD13" s="65"/>
      <c r="AE13" s="65"/>
      <c r="AF13" s="65"/>
      <c r="AG13" s="65"/>
      <c r="AH13" s="65"/>
      <c r="AI13" s="65"/>
      <c r="AJ13" s="65"/>
      <c r="AK13" s="65"/>
      <c r="AL13" s="65"/>
      <c r="AM13" s="65"/>
      <c r="AN13" s="65"/>
      <c r="AO13" s="65"/>
      <c r="AP13" s="65"/>
      <c r="AQ13" s="65"/>
      <c r="AR13" s="65"/>
      <c r="AS13" s="65"/>
      <c r="AT13" s="65"/>
      <c r="AU13" s="65"/>
      <c r="AV13" s="65"/>
      <c r="AW13" s="65"/>
      <c r="AX13" s="65"/>
      <c r="AY13" s="65"/>
      <c r="AZ13" s="65"/>
      <c r="BA13" s="65"/>
      <c r="BB13" s="65"/>
      <c r="BC13" s="65"/>
      <c r="BD13" s="65"/>
      <c r="BE13" s="65"/>
      <c r="BF13" s="65"/>
      <c r="BG13" s="65"/>
    </row>
    <row r="14" spans="1:59" s="65" customFormat="1" ht="15">
      <c r="B14" s="487"/>
      <c r="C14" s="10"/>
      <c r="D14" s="18"/>
      <c r="E14" s="489" t="e">
        <f>AVERAGE(C14:C16)</f>
        <v>#DIV/0!</v>
      </c>
      <c r="F14" s="185" t="e">
        <f>C14-$E$14</f>
        <v>#DIV/0!</v>
      </c>
      <c r="G14" s="491" t="e">
        <f>(E14-'Pool - Standard Curve'!$C$43)/'Pool - Standard Curve'!$C$41</f>
        <v>#DIV/0!</v>
      </c>
      <c r="H14" s="493" t="e">
        <f>10^G14</f>
        <v>#DIV/0!</v>
      </c>
      <c r="I14" s="478"/>
      <c r="J14" s="481"/>
      <c r="K14" s="485" t="e">
        <f>H14*(I14/1000)*(452/J14)</f>
        <v>#DIV/0!</v>
      </c>
    </row>
    <row r="15" spans="1:59" s="65" customFormat="1" ht="15">
      <c r="B15" s="487"/>
      <c r="C15" s="10"/>
      <c r="D15" s="18"/>
      <c r="E15" s="489"/>
      <c r="F15" s="185" t="e">
        <f>C15-$E$14</f>
        <v>#DIV/0!</v>
      </c>
      <c r="G15" s="491"/>
      <c r="H15" s="493"/>
      <c r="I15" s="478"/>
      <c r="J15" s="481"/>
      <c r="K15" s="485"/>
    </row>
    <row r="16" spans="1:59" s="66" customFormat="1" ht="15.75" thickBot="1">
      <c r="A16" s="65"/>
      <c r="B16" s="488"/>
      <c r="C16" s="12"/>
      <c r="D16" s="20"/>
      <c r="E16" s="490"/>
      <c r="F16" s="186" t="e">
        <f>C16-$E$14</f>
        <v>#DIV/0!</v>
      </c>
      <c r="G16" s="492"/>
      <c r="H16" s="494"/>
      <c r="I16" s="479"/>
      <c r="J16" s="482"/>
      <c r="K16" s="486"/>
      <c r="L16" s="65"/>
      <c r="M16" s="65"/>
      <c r="N16" s="65"/>
      <c r="O16" s="65"/>
      <c r="P16" s="65"/>
      <c r="Q16" s="65"/>
      <c r="R16" s="65"/>
      <c r="S16" s="65"/>
      <c r="T16" s="65"/>
      <c r="U16" s="65"/>
      <c r="V16" s="65"/>
      <c r="W16" s="65"/>
      <c r="X16" s="65"/>
      <c r="Y16" s="65"/>
      <c r="Z16" s="65"/>
      <c r="AA16" s="65"/>
      <c r="AB16" s="65"/>
      <c r="AC16" s="65"/>
      <c r="AD16" s="65"/>
      <c r="AE16" s="65"/>
      <c r="AF16" s="65"/>
      <c r="AG16" s="65"/>
      <c r="AH16" s="65"/>
      <c r="AI16" s="65"/>
      <c r="AJ16" s="65"/>
      <c r="AK16" s="65"/>
      <c r="AL16" s="65"/>
      <c r="AM16" s="65"/>
      <c r="AN16" s="65"/>
      <c r="AO16" s="65"/>
      <c r="AP16" s="65"/>
      <c r="AQ16" s="65"/>
      <c r="AR16" s="65"/>
      <c r="AS16" s="65"/>
      <c r="AT16" s="65"/>
      <c r="AU16" s="65"/>
      <c r="AV16" s="65"/>
      <c r="AW16" s="65"/>
      <c r="AX16" s="65"/>
      <c r="AY16" s="65"/>
      <c r="AZ16" s="65"/>
      <c r="BA16" s="65"/>
      <c r="BB16" s="65"/>
      <c r="BC16" s="65"/>
      <c r="BD16" s="65"/>
      <c r="BE16" s="65"/>
      <c r="BF16" s="65"/>
      <c r="BG16" s="65"/>
    </row>
    <row r="17" spans="2:11" s="21" customFormat="1">
      <c r="F17" s="63"/>
    </row>
    <row r="18" spans="2:11" s="21" customFormat="1">
      <c r="F18" s="63"/>
    </row>
    <row r="19" spans="2:11" s="21" customFormat="1">
      <c r="F19" s="63"/>
    </row>
    <row r="20" spans="2:11" s="21" customFormat="1">
      <c r="F20" s="63"/>
    </row>
    <row r="21" spans="2:11" s="21" customFormat="1" ht="18.75">
      <c r="B21" s="245" t="s">
        <v>84</v>
      </c>
      <c r="F21" s="63"/>
    </row>
    <row r="22" spans="2:11" ht="15">
      <c r="B22" s="28" t="s">
        <v>194</v>
      </c>
    </row>
    <row r="23" spans="2:11" ht="15">
      <c r="B23" s="411" t="s">
        <v>85</v>
      </c>
    </row>
    <row r="24" spans="2:11" ht="8.1" customHeight="1">
      <c r="C24" s="71"/>
      <c r="D24" s="72"/>
    </row>
    <row r="25" spans="2:11" ht="30">
      <c r="B25" s="412" t="s">
        <v>86</v>
      </c>
      <c r="C25" s="252">
        <v>2</v>
      </c>
      <c r="D25" s="72"/>
    </row>
    <row r="26" spans="2:11" ht="15.75" thickBot="1">
      <c r="B26" s="412" t="s">
        <v>87</v>
      </c>
      <c r="C26" s="253">
        <v>5</v>
      </c>
      <c r="D26" s="72"/>
    </row>
    <row r="27" spans="2:11" ht="30.75" thickBot="1">
      <c r="B27" s="241" t="s">
        <v>88</v>
      </c>
      <c r="C27" s="242">
        <f>C25*C26</f>
        <v>10</v>
      </c>
      <c r="D27" s="240" t="s">
        <v>195</v>
      </c>
    </row>
    <row r="30" spans="2:11" ht="15.95" customHeight="1">
      <c r="B30" s="483" t="s">
        <v>89</v>
      </c>
      <c r="C30" s="483"/>
      <c r="D30" s="483"/>
      <c r="E30" s="483"/>
      <c r="F30" s="483"/>
      <c r="G30" s="483"/>
      <c r="H30" s="483"/>
      <c r="I30" s="483"/>
      <c r="J30" s="483"/>
      <c r="K30" s="483"/>
    </row>
    <row r="31" spans="2:11" ht="18" customHeight="1">
      <c r="B31" s="483"/>
      <c r="C31" s="483"/>
      <c r="D31" s="483"/>
      <c r="E31" s="483"/>
      <c r="F31" s="483"/>
      <c r="G31" s="483"/>
      <c r="H31" s="483"/>
      <c r="I31" s="483"/>
      <c r="J31" s="483"/>
      <c r="K31" s="483"/>
    </row>
  </sheetData>
  <sheetProtection algorithmName="SHA-512" hashValue="LA56p9oLT6H9/Iup40pDnhFKHsikIC4lNXUzF4FVDtmBaBNWxFAFp6fhrFKF7cIkpgV/E/EM98i6Mgr+lWSh/Q==" saltValue="IvY+SOzv/AfU94a2Yex6nA==" spinCount="100000" sheet="1" objects="1" scenarios="1" formatColumns="0" formatRows="0" selectLockedCells="1"/>
  <mergeCells count="22">
    <mergeCell ref="B30:K31"/>
    <mergeCell ref="K8:K10"/>
    <mergeCell ref="K11:K13"/>
    <mergeCell ref="K14:K16"/>
    <mergeCell ref="B14:B16"/>
    <mergeCell ref="E14:E16"/>
    <mergeCell ref="G14:G16"/>
    <mergeCell ref="H14:H16"/>
    <mergeCell ref="B8:B10"/>
    <mergeCell ref="E8:E10"/>
    <mergeCell ref="G8:G10"/>
    <mergeCell ref="H8:H10"/>
    <mergeCell ref="B11:B13"/>
    <mergeCell ref="E11:E13"/>
    <mergeCell ref="G11:G13"/>
    <mergeCell ref="H11:H13"/>
    <mergeCell ref="I8:I10"/>
    <mergeCell ref="I11:I13"/>
    <mergeCell ref="I14:I16"/>
    <mergeCell ref="J8:J10"/>
    <mergeCell ref="J11:J13"/>
    <mergeCell ref="J14:J16"/>
  </mergeCells>
  <conditionalFormatting sqref="K8 K11 K14">
    <cfRule type="cellIs" dxfId="16" priority="3" operator="equal">
      <formula>0</formula>
    </cfRule>
  </conditionalFormatting>
  <pageMargins left="0.7" right="0.7" top="0.75" bottom="0.75" header="0.3" footer="0.3"/>
  <pageSetup scale="52" orientation="portrait" horizontalDpi="90" verticalDpi="90" r:id="rId1"/>
  <headerFooter>
    <oddHeader>&amp;L&amp;G</oddHeader>
    <oddFooter xml:space="preserve">&amp;C2425 55th Street, Boulder, CO 80301 | archer-tech@idtdna.com
RA-DOC-064 / REV04
For research use only. Not for use in diagnostic procedures.
</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92CDE-8C8B-5F46-83E0-DF35685C839C}">
  <sheetPr codeName="Sheet5">
    <pageSetUpPr fitToPage="1"/>
  </sheetPr>
  <dimension ref="B1:S45"/>
  <sheetViews>
    <sheetView showRowColHeaders="0" showRuler="0" view="pageLayout" topLeftCell="A76" zoomScaleNormal="130" workbookViewId="0">
      <selection activeCell="E8" sqref="E8"/>
    </sheetView>
  </sheetViews>
  <sheetFormatPr defaultColWidth="10.85546875" defaultRowHeight="15"/>
  <cols>
    <col min="1" max="1" width="1.42578125" style="74" customWidth="1"/>
    <col min="2" max="2" width="4" style="74" customWidth="1"/>
    <col min="3" max="3" width="2.85546875" style="73" bestFit="1" customWidth="1"/>
    <col min="4" max="4" width="39.7109375" style="74" customWidth="1"/>
    <col min="5" max="5" width="7.7109375" style="73" customWidth="1"/>
    <col min="6" max="6" width="4" style="73" customWidth="1"/>
    <col min="7" max="7" width="2.28515625" style="73" customWidth="1"/>
    <col min="8" max="8" width="4" style="74" customWidth="1"/>
    <col min="9" max="9" width="27.7109375" style="74" customWidth="1"/>
    <col min="10" max="10" width="6.7109375" style="74" customWidth="1"/>
    <col min="11" max="11" width="4" style="74" customWidth="1"/>
    <col min="12" max="12" width="2.28515625" style="70" customWidth="1"/>
    <col min="13" max="13" width="4" style="74" customWidth="1"/>
    <col min="14" max="14" width="15.85546875" style="74" customWidth="1"/>
    <col min="15" max="15" width="7.85546875" style="74" customWidth="1"/>
    <col min="16" max="16" width="19.7109375" style="74" bestFit="1" customWidth="1"/>
    <col min="17" max="17" width="4" style="74" customWidth="1"/>
    <col min="18" max="16384" width="10.85546875" style="74"/>
  </cols>
  <sheetData>
    <row r="1" spans="2:19" s="70" customFormat="1" ht="33.950000000000003" customHeight="1">
      <c r="B1" s="244" t="s">
        <v>90</v>
      </c>
      <c r="C1" s="243"/>
      <c r="D1" s="243"/>
      <c r="E1" s="243"/>
      <c r="F1" s="243"/>
      <c r="G1" s="243"/>
      <c r="H1" s="243"/>
      <c r="I1" s="243"/>
      <c r="J1" s="243"/>
    </row>
    <row r="2" spans="2:19" ht="20.100000000000001" customHeight="1">
      <c r="B2" s="28" t="s">
        <v>91</v>
      </c>
      <c r="C2" s="71"/>
      <c r="D2" s="72"/>
    </row>
    <row r="3" spans="2:19" ht="20.100000000000001" customHeight="1">
      <c r="B3" s="411" t="s">
        <v>92</v>
      </c>
      <c r="C3" s="71"/>
      <c r="D3" s="72"/>
    </row>
    <row r="4" spans="2:19" ht="16.5" thickBot="1">
      <c r="B4" s="75"/>
      <c r="D4" s="76"/>
      <c r="H4" s="73"/>
      <c r="I4" s="73"/>
      <c r="J4" s="73"/>
    </row>
    <row r="5" spans="2:19" ht="23.1" customHeight="1" thickBot="1">
      <c r="B5" s="501" t="s">
        <v>93</v>
      </c>
      <c r="C5" s="502"/>
      <c r="D5" s="502"/>
      <c r="E5" s="502"/>
      <c r="F5" s="502"/>
      <c r="G5" s="502"/>
      <c r="H5" s="502"/>
      <c r="I5" s="502"/>
      <c r="J5" s="502"/>
      <c r="K5" s="503"/>
      <c r="M5" s="77" t="s">
        <v>94</v>
      </c>
      <c r="N5" s="78"/>
      <c r="O5" s="78"/>
      <c r="P5" s="79"/>
      <c r="Q5" s="80"/>
    </row>
    <row r="6" spans="2:19" ht="15.75">
      <c r="B6" s="81"/>
      <c r="C6" s="82"/>
      <c r="D6" s="83"/>
      <c r="E6" s="82"/>
      <c r="F6" s="82"/>
      <c r="G6" s="82"/>
      <c r="H6" s="84"/>
      <c r="I6" s="84"/>
      <c r="J6" s="84"/>
      <c r="K6" s="85"/>
      <c r="M6" s="86"/>
      <c r="N6" s="87"/>
      <c r="O6" s="87"/>
      <c r="P6" s="87"/>
      <c r="Q6" s="88"/>
    </row>
    <row r="7" spans="2:19" s="70" customFormat="1" ht="15.75">
      <c r="B7" s="89"/>
      <c r="C7" s="90"/>
      <c r="D7" s="91"/>
      <c r="E7" s="90"/>
      <c r="F7" s="90"/>
      <c r="G7" s="90"/>
      <c r="H7" s="91" t="s">
        <v>95</v>
      </c>
      <c r="I7" s="91"/>
      <c r="J7" s="90"/>
      <c r="K7" s="92"/>
      <c r="M7" s="93"/>
      <c r="N7" s="94" t="s">
        <v>96</v>
      </c>
      <c r="O7" s="74"/>
      <c r="P7" s="95"/>
      <c r="Q7" s="96"/>
    </row>
    <row r="8" spans="2:19" ht="15.75">
      <c r="B8" s="97"/>
      <c r="C8" s="82"/>
      <c r="D8" s="98" t="s">
        <v>97</v>
      </c>
      <c r="E8" s="6">
        <v>10.199999999999999</v>
      </c>
      <c r="F8" s="99"/>
      <c r="G8" s="99"/>
      <c r="H8" s="506" t="s">
        <v>98</v>
      </c>
      <c r="I8" s="507"/>
      <c r="J8" s="3">
        <v>1.2</v>
      </c>
      <c r="K8" s="85"/>
      <c r="M8" s="100"/>
      <c r="N8" s="101" t="s">
        <v>99</v>
      </c>
      <c r="O8" s="102"/>
      <c r="P8" s="103" t="s">
        <v>100</v>
      </c>
      <c r="Q8" s="96"/>
    </row>
    <row r="9" spans="2:19" ht="15.75">
      <c r="B9" s="97"/>
      <c r="C9" s="82"/>
      <c r="D9" s="104"/>
      <c r="E9" s="105"/>
      <c r="F9" s="99"/>
      <c r="G9" s="99"/>
      <c r="H9" s="508" t="s">
        <v>101</v>
      </c>
      <c r="I9" s="509"/>
      <c r="J9" s="4">
        <v>1300</v>
      </c>
      <c r="K9" s="85"/>
      <c r="M9" s="100"/>
      <c r="N9" s="499" t="s">
        <v>102</v>
      </c>
      <c r="O9" s="500"/>
      <c r="P9" s="106" t="s">
        <v>103</v>
      </c>
      <c r="Q9" s="96"/>
    </row>
    <row r="10" spans="2:19" ht="15.75">
      <c r="B10" s="97"/>
      <c r="C10" s="82"/>
      <c r="D10" s="107" t="s">
        <v>104</v>
      </c>
      <c r="E10" s="108"/>
      <c r="F10" s="109"/>
      <c r="G10" s="109"/>
      <c r="H10" s="508" t="s">
        <v>105</v>
      </c>
      <c r="I10" s="509"/>
      <c r="J10" s="7">
        <v>20</v>
      </c>
      <c r="K10" s="85"/>
      <c r="M10" s="100"/>
      <c r="N10" s="94" t="s">
        <v>106</v>
      </c>
      <c r="P10" s="95"/>
      <c r="Q10" s="96"/>
    </row>
    <row r="11" spans="2:19" ht="15.75">
      <c r="B11" s="97"/>
      <c r="C11" s="82"/>
      <c r="D11" s="101" t="s">
        <v>107</v>
      </c>
      <c r="E11" s="3">
        <v>4</v>
      </c>
      <c r="F11" s="99"/>
      <c r="G11" s="99"/>
      <c r="H11" s="510" t="s">
        <v>108</v>
      </c>
      <c r="I11" s="511"/>
      <c r="J11" s="5">
        <v>20</v>
      </c>
      <c r="K11" s="85"/>
      <c r="M11" s="100"/>
      <c r="N11" s="101" t="s">
        <v>99</v>
      </c>
      <c r="O11" s="102"/>
      <c r="P11" s="103" t="s">
        <v>109</v>
      </c>
      <c r="Q11" s="110"/>
    </row>
    <row r="12" spans="2:19" ht="15.75">
      <c r="B12" s="97"/>
      <c r="C12" s="82"/>
      <c r="D12" s="111" t="s">
        <v>110</v>
      </c>
      <c r="E12" s="5">
        <v>10</v>
      </c>
      <c r="F12" s="99"/>
      <c r="G12" s="99"/>
      <c r="H12" s="84"/>
      <c r="I12" s="84"/>
      <c r="J12" s="84"/>
      <c r="K12" s="85"/>
      <c r="M12" s="100"/>
      <c r="N12" s="499" t="s">
        <v>102</v>
      </c>
      <c r="O12" s="500"/>
      <c r="P12" s="106" t="s">
        <v>111</v>
      </c>
      <c r="Q12" s="110"/>
    </row>
    <row r="13" spans="2:19" ht="15.75">
      <c r="B13" s="97"/>
      <c r="C13" s="82"/>
      <c r="D13" s="84" t="s">
        <v>112</v>
      </c>
      <c r="E13" s="82"/>
      <c r="F13" s="82"/>
      <c r="G13" s="82"/>
      <c r="H13" s="84"/>
      <c r="I13" s="84"/>
      <c r="J13" s="84"/>
      <c r="K13" s="85"/>
      <c r="M13" s="100"/>
      <c r="N13" s="72" t="s">
        <v>113</v>
      </c>
      <c r="O13" s="112"/>
      <c r="P13" s="112"/>
      <c r="Q13" s="110"/>
    </row>
    <row r="14" spans="2:19" s="70" customFormat="1" ht="15.75" thickBot="1">
      <c r="B14" s="113"/>
      <c r="C14" s="114"/>
      <c r="D14" s="114"/>
      <c r="E14" s="114"/>
      <c r="F14" s="114"/>
      <c r="G14" s="114"/>
      <c r="H14" s="114"/>
      <c r="I14" s="114"/>
      <c r="J14" s="114"/>
      <c r="K14" s="115"/>
      <c r="M14" s="116"/>
      <c r="N14" s="117" t="s">
        <v>114</v>
      </c>
      <c r="O14" s="117"/>
      <c r="P14" s="117"/>
      <c r="Q14" s="118"/>
      <c r="S14" s="74"/>
    </row>
    <row r="15" spans="2:19" s="70" customFormat="1">
      <c r="M15" s="74"/>
      <c r="N15" s="74"/>
      <c r="O15" s="74"/>
      <c r="P15" s="74"/>
      <c r="Q15" s="74"/>
      <c r="S15" s="74"/>
    </row>
    <row r="16" spans="2:19" s="70" customFormat="1" ht="15.95" customHeight="1" thickBot="1">
      <c r="B16" s="504" t="s">
        <v>115</v>
      </c>
      <c r="C16" s="505"/>
      <c r="D16" s="505"/>
      <c r="E16" s="505"/>
      <c r="F16" s="505"/>
      <c r="G16" s="505"/>
      <c r="H16" s="505"/>
      <c r="I16" s="505"/>
      <c r="J16" s="505"/>
      <c r="K16" s="505"/>
      <c r="L16" s="505"/>
      <c r="M16" s="505"/>
      <c r="N16" s="505"/>
      <c r="O16" s="505"/>
      <c r="P16" s="505"/>
      <c r="Q16" s="505"/>
      <c r="S16" s="74"/>
    </row>
    <row r="17" spans="2:17" ht="15.75" thickBot="1"/>
    <row r="18" spans="2:17" ht="24.95" customHeight="1" thickBot="1">
      <c r="B18" s="512" t="s">
        <v>116</v>
      </c>
      <c r="C18" s="513"/>
      <c r="D18" s="513"/>
      <c r="E18" s="513"/>
      <c r="F18" s="514"/>
      <c r="G18" s="119"/>
      <c r="H18" s="512" t="s">
        <v>117</v>
      </c>
      <c r="I18" s="513"/>
      <c r="J18" s="513"/>
      <c r="K18" s="514"/>
      <c r="M18" s="512" t="s">
        <v>118</v>
      </c>
      <c r="N18" s="513"/>
      <c r="O18" s="513"/>
      <c r="P18" s="513"/>
      <c r="Q18" s="514"/>
    </row>
    <row r="19" spans="2:17">
      <c r="B19" s="518" t="s">
        <v>119</v>
      </c>
      <c r="C19" s="120"/>
      <c r="D19" s="120"/>
      <c r="E19" s="120"/>
      <c r="F19" s="121"/>
      <c r="G19" s="74"/>
      <c r="H19" s="86"/>
      <c r="I19" s="87"/>
      <c r="J19" s="87"/>
      <c r="K19" s="88"/>
      <c r="M19" s="86"/>
      <c r="N19" s="87"/>
      <c r="O19" s="87"/>
      <c r="P19" s="87"/>
      <c r="Q19" s="88"/>
    </row>
    <row r="20" spans="2:17" ht="15.75">
      <c r="B20" s="519"/>
      <c r="C20" s="122" t="s">
        <v>120</v>
      </c>
      <c r="D20" s="123" t="s">
        <v>121</v>
      </c>
      <c r="E20" s="124" t="s">
        <v>122</v>
      </c>
      <c r="F20" s="125"/>
      <c r="G20" s="74"/>
      <c r="H20" s="100"/>
      <c r="I20" s="94" t="s">
        <v>123</v>
      </c>
      <c r="K20" s="110"/>
      <c r="M20" s="100"/>
      <c r="P20" s="126" t="s">
        <v>124</v>
      </c>
      <c r="Q20" s="110"/>
    </row>
    <row r="21" spans="2:17" ht="15.75">
      <c r="B21" s="519"/>
      <c r="C21" s="122"/>
      <c r="D21" s="101" t="s">
        <v>125</v>
      </c>
      <c r="E21" s="127">
        <f>E11*E12/E8</f>
        <v>3.9215686274509807</v>
      </c>
      <c r="F21" s="128"/>
      <c r="G21" s="129"/>
      <c r="H21" s="100"/>
      <c r="I21" s="130" t="s">
        <v>126</v>
      </c>
      <c r="J21" s="131">
        <f>E21*E8/E23*1000</f>
        <v>4000</v>
      </c>
      <c r="K21" s="110"/>
      <c r="M21" s="100"/>
      <c r="N21" s="516" t="s">
        <v>127</v>
      </c>
      <c r="O21" s="517"/>
      <c r="P21" s="132">
        <f>J8*(J9*10^-6)*(1-(J10/100))</f>
        <v>1.248E-3</v>
      </c>
      <c r="Q21" s="110"/>
    </row>
    <row r="22" spans="2:17" ht="15.75">
      <c r="B22" s="519"/>
      <c r="C22" s="122"/>
      <c r="D22" s="133" t="s">
        <v>128</v>
      </c>
      <c r="E22" s="134">
        <f>E12-E21</f>
        <v>6.0784313725490193</v>
      </c>
      <c r="F22" s="128"/>
      <c r="G22" s="129"/>
      <c r="H22" s="100"/>
      <c r="I22" s="133" t="s">
        <v>129</v>
      </c>
      <c r="J22" s="135">
        <v>0</v>
      </c>
      <c r="K22" s="110"/>
      <c r="M22" s="100"/>
      <c r="N22" s="523" t="s">
        <v>130</v>
      </c>
      <c r="O22" s="524"/>
      <c r="P22" s="136">
        <f>J8*(J9*10^-6)*(J10/100)</f>
        <v>3.1199999999999999E-4</v>
      </c>
      <c r="Q22" s="110"/>
    </row>
    <row r="23" spans="2:17">
      <c r="B23" s="519"/>
      <c r="C23" s="137"/>
      <c r="D23" s="138" t="s">
        <v>131</v>
      </c>
      <c r="E23" s="139">
        <f>SUM(E21:E22)</f>
        <v>10</v>
      </c>
      <c r="F23" s="140"/>
      <c r="H23" s="100"/>
      <c r="I23" s="73"/>
      <c r="J23" s="129"/>
      <c r="K23" s="110"/>
      <c r="M23" s="100"/>
      <c r="N23" s="499" t="s">
        <v>132</v>
      </c>
      <c r="O23" s="500"/>
      <c r="P23" s="141">
        <f>J8*(J9*10^-6)</f>
        <v>1.56E-3</v>
      </c>
      <c r="Q23" s="110"/>
    </row>
    <row r="24" spans="2:17">
      <c r="B24" s="519"/>
      <c r="C24" s="137"/>
      <c r="D24" s="142"/>
      <c r="E24" s="137"/>
      <c r="F24" s="140"/>
      <c r="H24" s="100"/>
      <c r="I24" s="73"/>
      <c r="J24" s="129"/>
      <c r="K24" s="110"/>
      <c r="M24" s="100"/>
      <c r="Q24" s="110"/>
    </row>
    <row r="25" spans="2:17" ht="15.75">
      <c r="B25" s="519"/>
      <c r="C25" s="122" t="s">
        <v>133</v>
      </c>
      <c r="D25" s="123" t="s">
        <v>134</v>
      </c>
      <c r="E25" s="124" t="s">
        <v>122</v>
      </c>
      <c r="F25" s="143"/>
      <c r="G25" s="144"/>
      <c r="H25" s="100"/>
      <c r="I25" s="94" t="s">
        <v>135</v>
      </c>
      <c r="K25" s="110"/>
      <c r="M25" s="100"/>
      <c r="P25" s="95" t="s">
        <v>136</v>
      </c>
      <c r="Q25" s="110"/>
    </row>
    <row r="26" spans="2:17" ht="15.75">
      <c r="B26" s="519"/>
      <c r="C26" s="122"/>
      <c r="D26" s="101" t="s">
        <v>137</v>
      </c>
      <c r="E26" s="127">
        <f>E23</f>
        <v>10</v>
      </c>
      <c r="F26" s="128"/>
      <c r="G26" s="129"/>
      <c r="H26" s="100"/>
      <c r="I26" s="130" t="s">
        <v>138</v>
      </c>
      <c r="J26" s="145">
        <f>(E8*E21/E23)*E26/E29*1000</f>
        <v>2000</v>
      </c>
      <c r="K26" s="110"/>
      <c r="M26" s="100"/>
      <c r="N26" s="146" t="s">
        <v>139</v>
      </c>
      <c r="O26" s="147"/>
      <c r="P26" s="148">
        <f>(E39/E35)*(E8*10^3)*(E21*10^-6)</f>
        <v>1.248E-3</v>
      </c>
      <c r="Q26" s="110"/>
    </row>
    <row r="27" spans="2:17" ht="15.75">
      <c r="B27" s="519"/>
      <c r="C27" s="122"/>
      <c r="D27" s="149" t="s">
        <v>140</v>
      </c>
      <c r="E27" s="150">
        <f>E23</f>
        <v>10</v>
      </c>
      <c r="F27" s="128"/>
      <c r="G27" s="129"/>
      <c r="H27" s="100"/>
      <c r="I27" s="133" t="s">
        <v>129</v>
      </c>
      <c r="J27" s="135">
        <f>200*E27/E29</f>
        <v>100</v>
      </c>
      <c r="K27" s="110"/>
      <c r="M27" s="100"/>
      <c r="N27" s="151" t="s">
        <v>141</v>
      </c>
      <c r="P27" s="152">
        <f>(E40*10^-6)*J11</f>
        <v>3.1199999999999999E-4</v>
      </c>
      <c r="Q27" s="110"/>
    </row>
    <row r="28" spans="2:17" ht="15.75">
      <c r="B28" s="519"/>
      <c r="C28" s="122"/>
      <c r="D28" s="521" t="s">
        <v>142</v>
      </c>
      <c r="E28" s="522"/>
      <c r="F28" s="153"/>
      <c r="G28" s="154"/>
      <c r="H28" s="100"/>
      <c r="I28" s="155"/>
      <c r="K28" s="110"/>
      <c r="M28" s="100"/>
      <c r="N28" s="151" t="s">
        <v>143</v>
      </c>
      <c r="P28" s="152">
        <f>SUM((E39/E35)*(E8*10^3)*(E21*10^-6), J11*(E40*10^-6))</f>
        <v>1.56E-3</v>
      </c>
      <c r="Q28" s="110"/>
    </row>
    <row r="29" spans="2:17" ht="15.75">
      <c r="B29" s="519"/>
      <c r="C29" s="122"/>
      <c r="D29" s="138" t="s">
        <v>144</v>
      </c>
      <c r="E29" s="139">
        <f>SUM(E26:E27)</f>
        <v>20</v>
      </c>
      <c r="F29" s="153"/>
      <c r="G29" s="154"/>
      <c r="H29" s="100"/>
      <c r="I29" s="155"/>
      <c r="K29" s="110"/>
      <c r="M29" s="100"/>
      <c r="N29" s="499" t="s">
        <v>145</v>
      </c>
      <c r="O29" s="500"/>
      <c r="P29" s="156">
        <f>P28/(E43*10^-6)</f>
        <v>1.2</v>
      </c>
      <c r="Q29" s="110"/>
    </row>
    <row r="30" spans="2:17" ht="15.75">
      <c r="B30" s="519"/>
      <c r="C30" s="122"/>
      <c r="D30" s="157"/>
      <c r="E30" s="124"/>
      <c r="F30" s="143"/>
      <c r="G30" s="144"/>
      <c r="H30" s="100"/>
      <c r="I30" s="155"/>
      <c r="K30" s="110"/>
      <c r="M30" s="100"/>
      <c r="N30" s="515" t="s">
        <v>146</v>
      </c>
      <c r="O30" s="515"/>
      <c r="P30" s="515"/>
      <c r="Q30" s="110"/>
    </row>
    <row r="31" spans="2:17" ht="16.5" thickBot="1">
      <c r="B31" s="519"/>
      <c r="C31" s="122" t="s">
        <v>147</v>
      </c>
      <c r="D31" s="123" t="s">
        <v>148</v>
      </c>
      <c r="E31" s="124" t="s">
        <v>122</v>
      </c>
      <c r="F31" s="143"/>
      <c r="G31" s="144"/>
      <c r="H31" s="100"/>
      <c r="I31" s="112" t="s">
        <v>149</v>
      </c>
      <c r="K31" s="110"/>
      <c r="M31" s="116"/>
      <c r="N31" s="117"/>
      <c r="O31" s="117"/>
      <c r="P31" s="117"/>
      <c r="Q31" s="118"/>
    </row>
    <row r="32" spans="2:17" ht="16.5" thickBot="1">
      <c r="B32" s="519"/>
      <c r="C32" s="122"/>
      <c r="D32" s="101" t="s">
        <v>150</v>
      </c>
      <c r="E32" s="127">
        <f>E29</f>
        <v>20</v>
      </c>
      <c r="F32" s="128"/>
      <c r="G32" s="129"/>
      <c r="H32" s="100"/>
      <c r="I32" s="130" t="s">
        <v>138</v>
      </c>
      <c r="J32" s="131">
        <f>((E8*E21/E23)*E26/E29)*E32/E35*1000</f>
        <v>40</v>
      </c>
      <c r="K32" s="110"/>
    </row>
    <row r="33" spans="2:17" ht="21" customHeight="1" thickBot="1">
      <c r="B33" s="519"/>
      <c r="C33" s="122"/>
      <c r="D33" s="149" t="s">
        <v>151</v>
      </c>
      <c r="E33" s="150">
        <f>E27</f>
        <v>10</v>
      </c>
      <c r="F33" s="128"/>
      <c r="G33" s="129"/>
      <c r="H33" s="100"/>
      <c r="I33" s="133" t="s">
        <v>129</v>
      </c>
      <c r="J33" s="158">
        <f>(200*E27/E29)*E32/SUM(E32:E34)</f>
        <v>2</v>
      </c>
      <c r="K33" s="110"/>
      <c r="M33" s="77" t="s">
        <v>152</v>
      </c>
      <c r="N33" s="159"/>
      <c r="O33" s="159"/>
      <c r="P33" s="159"/>
      <c r="Q33" s="160"/>
    </row>
    <row r="34" spans="2:17" ht="15.75">
      <c r="B34" s="519"/>
      <c r="C34" s="122"/>
      <c r="D34" s="133" t="s">
        <v>153</v>
      </c>
      <c r="E34" s="134">
        <f>1000-E32-E33</f>
        <v>970</v>
      </c>
      <c r="F34" s="128"/>
      <c r="G34" s="129"/>
      <c r="H34" s="100"/>
      <c r="I34" s="73"/>
      <c r="J34" s="129"/>
      <c r="K34" s="110"/>
      <c r="M34" s="86"/>
      <c r="N34" s="87"/>
      <c r="O34" s="87"/>
      <c r="P34" s="87"/>
      <c r="Q34" s="88"/>
    </row>
    <row r="35" spans="2:17" ht="15.75">
      <c r="B35" s="519"/>
      <c r="C35" s="122"/>
      <c r="D35" s="138" t="s">
        <v>154</v>
      </c>
      <c r="E35" s="139">
        <f>SUM(E32:E34)</f>
        <v>1000</v>
      </c>
      <c r="F35" s="128"/>
      <c r="G35" s="129"/>
      <c r="H35" s="100"/>
      <c r="I35" s="73"/>
      <c r="J35" s="129"/>
      <c r="K35" s="110"/>
      <c r="M35" s="100"/>
      <c r="N35" s="94" t="s">
        <v>140</v>
      </c>
      <c r="P35" s="95" t="s">
        <v>122</v>
      </c>
      <c r="Q35" s="110"/>
    </row>
    <row r="36" spans="2:17" ht="16.5" thickBot="1">
      <c r="B36" s="520"/>
      <c r="C36" s="161"/>
      <c r="D36" s="162"/>
      <c r="E36" s="163"/>
      <c r="F36" s="164"/>
      <c r="G36" s="144"/>
      <c r="H36" s="100"/>
      <c r="I36" s="73"/>
      <c r="J36" s="165"/>
      <c r="K36" s="110"/>
      <c r="M36" s="100"/>
      <c r="N36" s="516" t="s">
        <v>155</v>
      </c>
      <c r="O36" s="517"/>
      <c r="P36" s="166">
        <v>8</v>
      </c>
      <c r="Q36" s="110"/>
    </row>
    <row r="37" spans="2:17" ht="15.75">
      <c r="B37" s="518" t="s">
        <v>156</v>
      </c>
      <c r="C37" s="167"/>
      <c r="D37" s="168"/>
      <c r="E37" s="169"/>
      <c r="F37" s="170"/>
      <c r="G37" s="144"/>
      <c r="H37" s="86"/>
      <c r="I37" s="171"/>
      <c r="J37" s="172"/>
      <c r="K37" s="88"/>
      <c r="M37" s="100"/>
      <c r="N37" s="499" t="s">
        <v>157</v>
      </c>
      <c r="O37" s="500"/>
      <c r="P37" s="173">
        <v>192</v>
      </c>
      <c r="Q37" s="110"/>
    </row>
    <row r="38" spans="2:17" ht="31.5">
      <c r="B38" s="519"/>
      <c r="C38" s="122" t="s">
        <v>158</v>
      </c>
      <c r="D38" s="174" t="s">
        <v>159</v>
      </c>
      <c r="E38" s="124" t="s">
        <v>122</v>
      </c>
      <c r="F38" s="143"/>
      <c r="G38" s="144"/>
      <c r="H38" s="100"/>
      <c r="I38" s="175" t="s">
        <v>160</v>
      </c>
      <c r="K38" s="110"/>
      <c r="M38" s="100"/>
      <c r="N38" s="176"/>
      <c r="O38" s="177" t="s">
        <v>161</v>
      </c>
      <c r="P38" s="176">
        <f>SUM(P36:P37)</f>
        <v>200</v>
      </c>
      <c r="Q38" s="110"/>
    </row>
    <row r="39" spans="2:17" ht="15.75">
      <c r="B39" s="519"/>
      <c r="C39" s="122"/>
      <c r="D39" s="101" t="s">
        <v>162</v>
      </c>
      <c r="E39" s="127">
        <f>J8*(J9-(J9*(J10/100)))/J32</f>
        <v>31.2</v>
      </c>
      <c r="F39" s="128"/>
      <c r="G39" s="129"/>
      <c r="H39" s="100"/>
      <c r="I39" s="130" t="s">
        <v>138</v>
      </c>
      <c r="J39" s="145">
        <f>E39/E43*E32/E35*E26/E29*E8/E23*E21*1000</f>
        <v>0.96000000000000008</v>
      </c>
      <c r="K39" s="110"/>
      <c r="M39" s="100"/>
      <c r="Q39" s="110"/>
    </row>
    <row r="40" spans="2:17" ht="15.75">
      <c r="B40" s="519"/>
      <c r="C40" s="122"/>
      <c r="D40" s="149" t="s">
        <v>163</v>
      </c>
      <c r="E40" s="150">
        <f>J8*(J10/100)*J9/J11</f>
        <v>15.6</v>
      </c>
      <c r="F40" s="128"/>
      <c r="G40" s="129"/>
      <c r="H40" s="100"/>
      <c r="I40" s="151" t="s">
        <v>164</v>
      </c>
      <c r="J40" s="178">
        <f>E40/E43*J11</f>
        <v>0.24</v>
      </c>
      <c r="K40" s="110"/>
      <c r="M40" s="100"/>
      <c r="N40" s="94" t="s">
        <v>151</v>
      </c>
      <c r="P40" s="95" t="s">
        <v>122</v>
      </c>
      <c r="Q40" s="110"/>
    </row>
    <row r="41" spans="2:17" ht="15.75">
      <c r="B41" s="519"/>
      <c r="C41" s="122"/>
      <c r="D41" s="133" t="s">
        <v>153</v>
      </c>
      <c r="E41" s="134">
        <f>J9-E39-E40</f>
        <v>1253.2</v>
      </c>
      <c r="F41" s="128"/>
      <c r="G41" s="129"/>
      <c r="H41" s="100"/>
      <c r="I41" s="149" t="s">
        <v>129</v>
      </c>
      <c r="J41" s="178">
        <f>200*E26/E29*E32/E35*E39/E43</f>
        <v>4.8000000000000001E-2</v>
      </c>
      <c r="K41" s="110"/>
      <c r="M41" s="100"/>
      <c r="N41" s="516" t="s">
        <v>165</v>
      </c>
      <c r="O41" s="517"/>
      <c r="P41" s="166">
        <v>20</v>
      </c>
      <c r="Q41" s="110"/>
    </row>
    <row r="42" spans="2:17" ht="15.75">
      <c r="B42" s="519"/>
      <c r="C42" s="122"/>
      <c r="D42" s="521" t="str">
        <f>CONCATENATE("Load full volume (",E43," μL) into cartridge")</f>
        <v>Load full volume (1300 μL) into cartridge</v>
      </c>
      <c r="E42" s="522"/>
      <c r="F42" s="128"/>
      <c r="G42" s="129"/>
      <c r="H42" s="100"/>
      <c r="I42" s="179" t="s">
        <v>166</v>
      </c>
      <c r="J42" s="180">
        <f>E39/E43*E32/E35*E26/E29*E8/E23*E21*1000 + E40/E43*J11</f>
        <v>1.2000000000000002</v>
      </c>
      <c r="K42" s="110"/>
      <c r="M42" s="100"/>
      <c r="N42" s="499" t="s">
        <v>157</v>
      </c>
      <c r="O42" s="500"/>
      <c r="P42" s="173">
        <v>80</v>
      </c>
      <c r="Q42" s="110"/>
    </row>
    <row r="43" spans="2:17">
      <c r="B43" s="519"/>
      <c r="C43" s="137"/>
      <c r="D43" s="138" t="s">
        <v>167</v>
      </c>
      <c r="E43" s="139">
        <f>SUM(E39:E41)</f>
        <v>1300</v>
      </c>
      <c r="F43" s="125"/>
      <c r="G43" s="74"/>
      <c r="H43" s="100"/>
      <c r="K43" s="110"/>
      <c r="M43" s="100"/>
      <c r="O43" s="181" t="s">
        <v>161</v>
      </c>
      <c r="P43" s="74">
        <f>SUM(P41:P42)</f>
        <v>100</v>
      </c>
      <c r="Q43" s="110"/>
    </row>
    <row r="44" spans="2:17" ht="15.75" thickBot="1">
      <c r="B44" s="520"/>
      <c r="C44" s="182"/>
      <c r="D44" s="182"/>
      <c r="E44" s="182"/>
      <c r="F44" s="183"/>
      <c r="G44" s="74"/>
      <c r="H44" s="116"/>
      <c r="I44" s="117"/>
      <c r="J44" s="117"/>
      <c r="K44" s="118"/>
      <c r="M44" s="116"/>
      <c r="N44" s="117"/>
      <c r="O44" s="117"/>
      <c r="P44" s="117"/>
      <c r="Q44" s="118"/>
    </row>
    <row r="45" spans="2:17" ht="15.75">
      <c r="C45" s="154"/>
    </row>
  </sheetData>
  <sheetProtection algorithmName="SHA-512" hashValue="sSIbjGjH7D4W/2UOszMQDH2L96hi7I5t+qzUZrykzV9SOWp2+0GtpQYSMxWdymkocZi9CORwMLo79vqrCngh2A==" saltValue="WbrhXB6h7p5LPSaiYTKOCw==" spinCount="100000" sheet="1" objects="1" scenarios="1" formatColumns="0" formatRows="0" selectLockedCells="1"/>
  <mergeCells count="24">
    <mergeCell ref="N30:P30"/>
    <mergeCell ref="N36:O36"/>
    <mergeCell ref="B37:B44"/>
    <mergeCell ref="N37:O37"/>
    <mergeCell ref="N41:O41"/>
    <mergeCell ref="D42:E42"/>
    <mergeCell ref="N42:O42"/>
    <mergeCell ref="B19:B36"/>
    <mergeCell ref="N21:O21"/>
    <mergeCell ref="N22:O22"/>
    <mergeCell ref="D28:E28"/>
    <mergeCell ref="B18:F18"/>
    <mergeCell ref="H18:K18"/>
    <mergeCell ref="M18:Q18"/>
    <mergeCell ref="N29:O29"/>
    <mergeCell ref="N23:O23"/>
    <mergeCell ref="N9:O9"/>
    <mergeCell ref="B5:K5"/>
    <mergeCell ref="N12:O12"/>
    <mergeCell ref="B16:Q16"/>
    <mergeCell ref="H8:I8"/>
    <mergeCell ref="H9:I9"/>
    <mergeCell ref="H10:I10"/>
    <mergeCell ref="H11:I11"/>
  </mergeCells>
  <conditionalFormatting sqref="D39">
    <cfRule type="colorScale" priority="12">
      <colorScale>
        <cfvo type="num" val="0"/>
        <cfvo type="num" val="1000"/>
        <color rgb="FFFF0000"/>
        <color rgb="FFFF0000"/>
      </colorScale>
    </cfRule>
  </conditionalFormatting>
  <conditionalFormatting sqref="E11">
    <cfRule type="cellIs" dxfId="15" priority="4" operator="lessThan">
      <formula>($J$8/1000)*($J$9/1000)*(1000/$E$12)</formula>
    </cfRule>
    <cfRule type="cellIs" dxfId="14" priority="6" operator="greaterThan">
      <formula>$E$8</formula>
    </cfRule>
  </conditionalFormatting>
  <conditionalFormatting sqref="E22">
    <cfRule type="cellIs" dxfId="13" priority="3" operator="lessThan">
      <formula>0</formula>
    </cfRule>
  </conditionalFormatting>
  <conditionalFormatting sqref="E39">
    <cfRule type="cellIs" dxfId="12" priority="10" operator="lessThan">
      <formula>0</formula>
    </cfRule>
    <cfRule type="cellIs" dxfId="11" priority="11" operator="greaterThan">
      <formula>1000</formula>
    </cfRule>
  </conditionalFormatting>
  <conditionalFormatting sqref="E40">
    <cfRule type="cellIs" dxfId="10" priority="9" operator="greaterThan">
      <formula>1300</formula>
    </cfRule>
  </conditionalFormatting>
  <conditionalFormatting sqref="E41">
    <cfRule type="cellIs" dxfId="9" priority="8" operator="lessThan">
      <formula>0</formula>
    </cfRule>
  </conditionalFormatting>
  <conditionalFormatting sqref="J8">
    <cfRule type="cellIs" dxfId="8" priority="5" operator="greaterThan">
      <formula>($E$11*1000)*(1000/1300)*($E$12/1000)</formula>
    </cfRule>
  </conditionalFormatting>
  <conditionalFormatting sqref="J10">
    <cfRule type="cellIs" dxfId="7" priority="2" operator="greaterThan">
      <formula>((($J$11*($E$43-$E$39)/$E$43))/$J$8)*100</formula>
    </cfRule>
    <cfRule type="cellIs" dxfId="6" priority="7" operator="greaterThan">
      <formula>99.9</formula>
    </cfRule>
  </conditionalFormatting>
  <conditionalFormatting sqref="P26">
    <cfRule type="cellIs" dxfId="5" priority="15" operator="equal">
      <formula>$P$21</formula>
    </cfRule>
  </conditionalFormatting>
  <conditionalFormatting sqref="P27">
    <cfRule type="cellIs" dxfId="4" priority="14" operator="equal">
      <formula>$P$22</formula>
    </cfRule>
  </conditionalFormatting>
  <conditionalFormatting sqref="P28">
    <cfRule type="cellIs" dxfId="3" priority="13" operator="equal">
      <formula>$P$23</formula>
    </cfRule>
  </conditionalFormatting>
  <conditionalFormatting sqref="P29">
    <cfRule type="cellIs" dxfId="2" priority="1" operator="equal">
      <formula>$J$8</formula>
    </cfRule>
  </conditionalFormatting>
  <pageMargins left="0.7" right="0.7" top="0.75" bottom="0.75" header="0.3" footer="0.3"/>
  <pageSetup scale="45" orientation="portrait" horizontalDpi="90" verticalDpi="90" r:id="rId1"/>
  <headerFooter>
    <oddHeader>&amp;L&amp;G</oddHeader>
    <oddFooter>&amp;C2425 55th Street, Boulder, CO 80301 | archer-tech@idtdna.com
RA-DOC-064 / REV04
For research use only. Not for use in diagnostic procedures.</oddFooter>
  </headerFooter>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09BE5-3787-2A41-AE73-5CEA5FAA889E}">
  <sheetPr>
    <pageSetUpPr fitToPage="1"/>
  </sheetPr>
  <dimension ref="A1:P43"/>
  <sheetViews>
    <sheetView showRuler="0" view="pageLayout" zoomScaleNormal="130" workbookViewId="0">
      <selection activeCell="I10" sqref="I10"/>
    </sheetView>
  </sheetViews>
  <sheetFormatPr defaultColWidth="4.85546875" defaultRowHeight="15"/>
  <cols>
    <col min="1" max="1" width="1.42578125" style="74" customWidth="1"/>
    <col min="2" max="2" width="22.140625" style="74" customWidth="1"/>
    <col min="3" max="3" width="8.85546875" style="73" customWidth="1"/>
    <col min="4" max="4" width="6.85546875" style="74" customWidth="1"/>
    <col min="5" max="7" width="12.140625" style="73" customWidth="1"/>
    <col min="8" max="8" width="22.85546875" style="74" customWidth="1"/>
    <col min="9" max="9" width="8.85546875" style="74" customWidth="1"/>
    <col min="10" max="10" width="7.85546875" style="74" customWidth="1"/>
    <col min="11" max="11" width="12.140625" style="74" customWidth="1"/>
    <col min="12" max="12" width="12.140625" style="70" customWidth="1"/>
    <col min="13" max="15" width="12.140625" style="74" customWidth="1"/>
    <col min="16" max="16" width="10.7109375" style="74" customWidth="1"/>
    <col min="17" max="17" width="1.85546875" style="74" customWidth="1"/>
    <col min="18" max="16384" width="4.85546875" style="74"/>
  </cols>
  <sheetData>
    <row r="1" spans="1:16" s="70" customFormat="1" ht="33.950000000000003" customHeight="1">
      <c r="B1" s="244" t="s">
        <v>207</v>
      </c>
      <c r="C1" s="243"/>
      <c r="D1" s="243"/>
      <c r="E1" s="243"/>
      <c r="F1" s="243"/>
      <c r="G1" s="243"/>
      <c r="H1" s="243"/>
      <c r="I1" s="243"/>
      <c r="J1" s="243"/>
    </row>
    <row r="2" spans="1:16" ht="20.100000000000001" customHeight="1">
      <c r="B2" s="447" t="s">
        <v>89</v>
      </c>
      <c r="C2" s="447"/>
      <c r="D2" s="447"/>
      <c r="E2" s="447"/>
      <c r="F2" s="447"/>
      <c r="G2" s="447"/>
      <c r="H2" s="447"/>
      <c r="I2" s="447"/>
      <c r="J2" s="447"/>
      <c r="K2" s="447"/>
      <c r="L2" s="447"/>
      <c r="M2" s="447"/>
      <c r="N2" s="447"/>
      <c r="O2" s="447"/>
      <c r="P2" s="447"/>
    </row>
    <row r="3" spans="1:16" ht="20.100000000000001" customHeight="1">
      <c r="A3" s="413"/>
      <c r="B3" s="447"/>
      <c r="C3" s="447"/>
      <c r="D3" s="447"/>
      <c r="E3" s="447"/>
      <c r="F3" s="447"/>
      <c r="G3" s="447"/>
      <c r="H3" s="447"/>
      <c r="I3" s="447"/>
      <c r="J3" s="447"/>
      <c r="K3" s="447"/>
      <c r="L3" s="447"/>
      <c r="M3" s="447"/>
      <c r="N3" s="447"/>
      <c r="O3" s="447"/>
      <c r="P3" s="447"/>
    </row>
    <row r="4" spans="1:16">
      <c r="B4" s="28" t="s">
        <v>198</v>
      </c>
      <c r="C4" s="71"/>
      <c r="D4" s="72"/>
    </row>
    <row r="5" spans="1:16">
      <c r="B5" s="441" t="s">
        <v>197</v>
      </c>
      <c r="C5" s="71"/>
      <c r="D5" s="72"/>
    </row>
    <row r="6" spans="1:16" ht="15.75">
      <c r="B6" s="75"/>
      <c r="D6" s="76"/>
      <c r="H6" s="73"/>
      <c r="I6" s="73"/>
      <c r="J6" s="73"/>
    </row>
    <row r="7" spans="1:16" ht="15.75">
      <c r="B7" s="94" t="s">
        <v>206</v>
      </c>
      <c r="D7" s="73"/>
      <c r="E7" s="74"/>
      <c r="F7" s="74"/>
      <c r="H7" s="94" t="s">
        <v>205</v>
      </c>
      <c r="I7" s="73"/>
      <c r="J7" s="73"/>
    </row>
    <row r="8" spans="1:16" ht="15.75">
      <c r="B8" s="246" t="s">
        <v>168</v>
      </c>
      <c r="C8" s="247"/>
      <c r="D8" s="248"/>
      <c r="E8" s="74"/>
      <c r="F8" s="74"/>
      <c r="G8" s="226"/>
      <c r="H8" s="246" t="s">
        <v>168</v>
      </c>
      <c r="I8" s="247"/>
      <c r="J8" s="248"/>
    </row>
    <row r="9" spans="1:16">
      <c r="B9" s="229" t="s">
        <v>169</v>
      </c>
      <c r="C9" s="254">
        <v>5</v>
      </c>
      <c r="D9" s="230" t="s">
        <v>170</v>
      </c>
      <c r="E9" s="74"/>
      <c r="F9" s="74"/>
      <c r="G9" s="226"/>
      <c r="H9" s="229" t="s">
        <v>169</v>
      </c>
      <c r="I9" s="254">
        <v>1</v>
      </c>
      <c r="J9" s="230" t="s">
        <v>170</v>
      </c>
    </row>
    <row r="10" spans="1:16">
      <c r="B10" s="229" t="s">
        <v>171</v>
      </c>
      <c r="C10" s="255">
        <v>10</v>
      </c>
      <c r="D10" s="230" t="s">
        <v>172</v>
      </c>
      <c r="E10" s="74"/>
      <c r="F10" s="74"/>
      <c r="G10" s="226"/>
      <c r="H10" s="229" t="s">
        <v>171</v>
      </c>
      <c r="I10" s="255">
        <v>2</v>
      </c>
      <c r="J10" s="230" t="s">
        <v>172</v>
      </c>
    </row>
    <row r="11" spans="1:16">
      <c r="B11" s="229" t="s">
        <v>173</v>
      </c>
      <c r="C11" s="256">
        <v>0.5</v>
      </c>
      <c r="D11" s="230" t="s">
        <v>170</v>
      </c>
      <c r="E11" s="74"/>
      <c r="F11" s="74"/>
      <c r="G11" s="226"/>
      <c r="H11" s="229" t="s">
        <v>173</v>
      </c>
      <c r="I11" s="256">
        <v>0.01</v>
      </c>
      <c r="J11" s="230" t="s">
        <v>170</v>
      </c>
    </row>
    <row r="12" spans="1:16">
      <c r="B12" s="229" t="s">
        <v>99</v>
      </c>
      <c r="C12" s="255">
        <v>650</v>
      </c>
      <c r="D12" s="230" t="s">
        <v>174</v>
      </c>
      <c r="E12" s="74"/>
      <c r="F12" s="74"/>
      <c r="G12" s="226"/>
      <c r="H12" s="229" t="s">
        <v>99</v>
      </c>
      <c r="I12" s="255">
        <v>100</v>
      </c>
      <c r="J12" s="230" t="s">
        <v>174</v>
      </c>
    </row>
    <row r="13" spans="1:16">
      <c r="B13" s="231" t="s">
        <v>175</v>
      </c>
      <c r="C13" s="257">
        <v>24</v>
      </c>
      <c r="D13" s="442" t="s">
        <v>199</v>
      </c>
      <c r="E13" s="74"/>
      <c r="F13" s="74"/>
      <c r="G13" s="226"/>
      <c r="H13" s="231" t="s">
        <v>175</v>
      </c>
      <c r="I13" s="257">
        <v>300</v>
      </c>
      <c r="J13" s="442" t="s">
        <v>199</v>
      </c>
    </row>
    <row r="14" spans="1:16">
      <c r="B14" s="226"/>
      <c r="C14" s="226"/>
      <c r="D14" s="226"/>
      <c r="E14" s="74"/>
      <c r="F14" s="74"/>
      <c r="G14" s="226"/>
      <c r="H14" s="226"/>
      <c r="I14" s="226"/>
      <c r="J14" s="226"/>
    </row>
    <row r="15" spans="1:16" ht="15.75">
      <c r="B15" s="233" t="s">
        <v>183</v>
      </c>
      <c r="C15" s="226"/>
      <c r="D15" s="226"/>
      <c r="E15" s="74"/>
      <c r="F15" s="74"/>
      <c r="G15" s="226"/>
      <c r="H15" s="233" t="s">
        <v>183</v>
      </c>
      <c r="I15" s="226"/>
      <c r="J15" s="226"/>
    </row>
    <row r="16" spans="1:16">
      <c r="B16" s="234" t="s">
        <v>176</v>
      </c>
      <c r="C16" s="227">
        <f>(1-(C10/100))*(C12/1000)*C13</f>
        <v>14.040000000000003</v>
      </c>
      <c r="D16" s="228" t="s">
        <v>177</v>
      </c>
      <c r="E16" s="74"/>
      <c r="F16" s="74"/>
      <c r="G16" s="226"/>
      <c r="H16" s="234" t="s">
        <v>176</v>
      </c>
      <c r="I16" s="227">
        <f>(1-(I10/100))*(I12/1000)*I13</f>
        <v>29.400000000000002</v>
      </c>
      <c r="J16" s="228" t="s">
        <v>177</v>
      </c>
    </row>
    <row r="17" spans="2:10">
      <c r="B17" s="231" t="s">
        <v>178</v>
      </c>
      <c r="C17" s="235">
        <f>(C10/100)*(C12/1000)*C13</f>
        <v>1.56</v>
      </c>
      <c r="D17" s="232" t="s">
        <v>177</v>
      </c>
      <c r="E17" s="74"/>
      <c r="F17" s="74"/>
      <c r="G17" s="226"/>
      <c r="H17" s="231" t="s">
        <v>178</v>
      </c>
      <c r="I17" s="235">
        <f>(I10/100)*(I12/1000)*I13</f>
        <v>0.6</v>
      </c>
      <c r="J17" s="232" t="s">
        <v>177</v>
      </c>
    </row>
    <row r="18" spans="2:10" ht="15.75" thickBot="1">
      <c r="B18" s="226"/>
      <c r="C18" s="226"/>
      <c r="D18" s="226"/>
      <c r="E18" s="74"/>
      <c r="F18" s="74"/>
      <c r="G18" s="226"/>
      <c r="H18" s="226"/>
      <c r="I18" s="226"/>
      <c r="J18" s="226"/>
    </row>
    <row r="19" spans="2:10" ht="15.75">
      <c r="B19" s="249" t="s">
        <v>179</v>
      </c>
      <c r="C19" s="250"/>
      <c r="D19" s="251"/>
      <c r="E19" s="74"/>
      <c r="F19" s="74"/>
      <c r="G19" s="226"/>
      <c r="H19" s="249" t="s">
        <v>179</v>
      </c>
      <c r="I19" s="250"/>
      <c r="J19" s="251"/>
    </row>
    <row r="20" spans="2:10">
      <c r="B20" s="236" t="s">
        <v>180</v>
      </c>
      <c r="C20" s="445">
        <f>C16/C9</f>
        <v>2.8080000000000007</v>
      </c>
      <c r="D20" s="443" t="s">
        <v>199</v>
      </c>
      <c r="E20" s="74"/>
      <c r="F20" s="74"/>
      <c r="G20" s="226"/>
      <c r="H20" s="236" t="s">
        <v>180</v>
      </c>
      <c r="I20" s="445">
        <f>I16/I9</f>
        <v>29.400000000000002</v>
      </c>
      <c r="J20" s="443" t="s">
        <v>199</v>
      </c>
    </row>
    <row r="21" spans="2:10">
      <c r="B21" s="236" t="s">
        <v>171</v>
      </c>
      <c r="C21" s="445">
        <f>C17/C11</f>
        <v>3.12</v>
      </c>
      <c r="D21" s="443" t="s">
        <v>199</v>
      </c>
      <c r="E21" s="74"/>
      <c r="F21" s="74"/>
      <c r="G21" s="226"/>
      <c r="H21" s="236" t="s">
        <v>171</v>
      </c>
      <c r="I21" s="445">
        <f>I17/I11</f>
        <v>60</v>
      </c>
      <c r="J21" s="443" t="s">
        <v>199</v>
      </c>
    </row>
    <row r="22" spans="2:10" ht="15.75" thickBot="1">
      <c r="B22" s="237" t="s">
        <v>181</v>
      </c>
      <c r="C22" s="446">
        <f>C13-SUM(C20:C21)</f>
        <v>18.071999999999999</v>
      </c>
      <c r="D22" s="444" t="s">
        <v>199</v>
      </c>
      <c r="E22" s="74"/>
      <c r="F22" s="74"/>
      <c r="G22" s="226"/>
      <c r="H22" s="389" t="s">
        <v>182</v>
      </c>
      <c r="I22" s="446">
        <f>I13-SUM(I20:I21)</f>
        <v>210.6</v>
      </c>
      <c r="J22" s="444" t="s">
        <v>199</v>
      </c>
    </row>
    <row r="23" spans="2:10">
      <c r="B23" s="226"/>
      <c r="C23" s="238">
        <f>SUM(C20:C22)</f>
        <v>24</v>
      </c>
      <c r="D23" s="239" t="s">
        <v>200</v>
      </c>
      <c r="E23" s="74"/>
      <c r="F23" s="74"/>
      <c r="G23" s="226"/>
      <c r="H23" s="226"/>
      <c r="I23" s="238">
        <f>SUM(I20:I22)</f>
        <v>300</v>
      </c>
      <c r="J23" s="239" t="s">
        <v>201</v>
      </c>
    </row>
    <row r="27" spans="2:10">
      <c r="E27" s="74"/>
      <c r="F27" s="74"/>
      <c r="H27" s="73"/>
      <c r="I27" s="73"/>
      <c r="J27" s="73"/>
    </row>
    <row r="28" spans="2:10">
      <c r="E28" s="74"/>
      <c r="F28" s="74"/>
      <c r="G28" s="226"/>
      <c r="H28" s="226"/>
    </row>
    <row r="29" spans="2:10">
      <c r="E29" s="74"/>
      <c r="F29" s="74"/>
      <c r="G29" s="226"/>
      <c r="H29" s="226"/>
    </row>
    <row r="30" spans="2:10">
      <c r="E30" s="74"/>
      <c r="F30" s="74"/>
      <c r="G30" s="226"/>
      <c r="H30" s="226"/>
    </row>
    <row r="31" spans="2:10">
      <c r="E31" s="74"/>
      <c r="F31" s="74"/>
      <c r="G31" s="226"/>
      <c r="H31" s="226"/>
    </row>
    <row r="32" spans="2:10">
      <c r="E32" s="74"/>
      <c r="F32" s="74"/>
      <c r="G32" s="226"/>
      <c r="H32" s="226"/>
    </row>
    <row r="33" spans="5:8">
      <c r="E33" s="74"/>
      <c r="F33" s="74"/>
      <c r="G33" s="226"/>
      <c r="H33" s="226"/>
    </row>
    <row r="34" spans="5:8">
      <c r="E34" s="74"/>
      <c r="F34" s="74"/>
      <c r="G34" s="226"/>
      <c r="H34" s="226"/>
    </row>
    <row r="35" spans="5:8">
      <c r="E35" s="74"/>
      <c r="F35" s="74"/>
      <c r="G35" s="226"/>
      <c r="H35" s="226"/>
    </row>
    <row r="36" spans="5:8">
      <c r="E36" s="74"/>
      <c r="F36" s="74"/>
      <c r="G36" s="226"/>
      <c r="H36" s="226"/>
    </row>
    <row r="37" spans="5:8">
      <c r="E37" s="74"/>
      <c r="F37" s="74"/>
      <c r="G37" s="226"/>
      <c r="H37" s="226"/>
    </row>
    <row r="38" spans="5:8">
      <c r="E38" s="74"/>
      <c r="F38" s="74"/>
      <c r="G38" s="226"/>
      <c r="H38" s="226"/>
    </row>
    <row r="39" spans="5:8">
      <c r="E39" s="74"/>
      <c r="F39" s="74"/>
      <c r="G39" s="226"/>
      <c r="H39" s="226"/>
    </row>
    <row r="40" spans="5:8">
      <c r="E40" s="74"/>
      <c r="F40" s="74"/>
      <c r="G40" s="226"/>
      <c r="H40" s="226"/>
    </row>
    <row r="41" spans="5:8">
      <c r="E41" s="74"/>
      <c r="F41" s="74"/>
      <c r="G41" s="226"/>
      <c r="H41" s="226"/>
    </row>
    <row r="42" spans="5:8">
      <c r="E42" s="74"/>
      <c r="F42" s="74"/>
      <c r="G42" s="226"/>
      <c r="H42" s="226"/>
    </row>
    <row r="43" spans="5:8">
      <c r="E43" s="74"/>
      <c r="F43" s="74"/>
      <c r="G43" s="226"/>
      <c r="H43" s="226"/>
    </row>
  </sheetData>
  <sheetProtection algorithmName="SHA-512" hashValue="3Y0lpCGH0sLCeL6sUYVsXN16gvGxqnTw/w/VjRDtOw89z6huSoS8/+xbWRCtc+nCY/5t9PbZ0oKXudxZp8HsVA==" saltValue="meYCVB9BRDo5YJgsbGQUCQ==" spinCount="100000" sheet="1" formatColumns="0" formatRows="0" selectLockedCells="1"/>
  <mergeCells count="1">
    <mergeCell ref="B2:P3"/>
  </mergeCells>
  <conditionalFormatting sqref="C20:C22">
    <cfRule type="cellIs" dxfId="1" priority="2" operator="lessThan">
      <formula>2</formula>
    </cfRule>
  </conditionalFormatting>
  <conditionalFormatting sqref="I20:I22">
    <cfRule type="cellIs" dxfId="0" priority="1" operator="lessThan">
      <formula>2</formula>
    </cfRule>
  </conditionalFormatting>
  <pageMargins left="0.7" right="0.7" top="0.75" bottom="0.75" header="0.3" footer="0.3"/>
  <pageSetup scale="46" orientation="portrait" horizontalDpi="90" verticalDpi="90" r:id="rId1"/>
  <headerFooter>
    <oddHeader>&amp;L&amp;G</oddHeader>
    <oddFooter>&amp;C2425 55th Street, Boulder, CO 80301 | archer-tech@idtdna.com
RA-DOC-064 / REV04
For research use only. Not for use in diagnostic procedures.</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3D41A14495AEB4595C14DC8978C135C" ma:contentTypeVersion="13" ma:contentTypeDescription="Create a new document." ma:contentTypeScope="" ma:versionID="84752fb040e5cae2ad63d1ddd5e4c600">
  <xsd:schema xmlns:xsd="http://www.w3.org/2001/XMLSchema" xmlns:xs="http://www.w3.org/2001/XMLSchema" xmlns:p="http://schemas.microsoft.com/office/2006/metadata/properties" xmlns:ns2="63aeb4ba-87cb-4257-8b9f-4308ee4167b6" xmlns:ns3="d81d39e6-1138-4153-aa7b-952e8ea6a783" targetNamespace="http://schemas.microsoft.com/office/2006/metadata/properties" ma:root="true" ma:fieldsID="c2cd24e3459ae5297c59f3915fe98abd" ns2:_="" ns3:_="">
    <xsd:import namespace="63aeb4ba-87cb-4257-8b9f-4308ee4167b6"/>
    <xsd:import namespace="d81d39e6-1138-4153-aa7b-952e8ea6a78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3aeb4ba-87cb-4257-8b9f-4308ee4167b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c893bb2c-950b-4672-b623-c5bc4517d6aa"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81d39e6-1138-4153-aa7b-952e8ea6a783"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6" nillable="true" ma:displayName="Taxonomy Catch All Column" ma:hidden="true" ma:list="{79c11350-8a8c-4f7a-b776-91127ea395fe}" ma:internalName="TaxCatchAll" ma:showField="CatchAllData" ma:web="d81d39e6-1138-4153-aa7b-952e8ea6a7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d81d39e6-1138-4153-aa7b-952e8ea6a783">
      <UserInfo>
        <DisplayName/>
        <AccountId xsi:nil="true"/>
        <AccountType/>
      </UserInfo>
    </SharedWithUsers>
    <lcf76f155ced4ddcb4097134ff3c332f xmlns="63aeb4ba-87cb-4257-8b9f-4308ee4167b6">
      <Terms xmlns="http://schemas.microsoft.com/office/infopath/2007/PartnerControls"/>
    </lcf76f155ced4ddcb4097134ff3c332f>
    <TaxCatchAll xmlns="d81d39e6-1138-4153-aa7b-952e8ea6a783" xsi:nil="true"/>
  </documentManagement>
</p:properties>
</file>

<file path=customXml/itemProps1.xml><?xml version="1.0" encoding="utf-8"?>
<ds:datastoreItem xmlns:ds="http://schemas.openxmlformats.org/officeDocument/2006/customXml" ds:itemID="{853AD9EA-BC9E-47D7-8880-D55DF5AD2FA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3aeb4ba-87cb-4257-8b9f-4308ee4167b6"/>
    <ds:schemaRef ds:uri="d81d39e6-1138-4153-aa7b-952e8ea6a7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B69A897-2E65-471A-BCCD-6815AC732502}">
  <ds:schemaRefs>
    <ds:schemaRef ds:uri="http://schemas.microsoft.com/sharepoint/v3/contenttype/forms"/>
  </ds:schemaRefs>
</ds:datastoreItem>
</file>

<file path=customXml/itemProps3.xml><?xml version="1.0" encoding="utf-8"?>
<ds:datastoreItem xmlns:ds="http://schemas.openxmlformats.org/officeDocument/2006/customXml" ds:itemID="{E49FBDFC-DA8B-4B16-8EAB-743DC27FB821}">
  <ds:schemaRefs>
    <ds:schemaRef ds:uri="http://schemas.microsoft.com/office/2006/metadata/properties"/>
    <ds:schemaRef ds:uri="http://purl.org/dc/elements/1.1/"/>
    <ds:schemaRef ds:uri="http://purl.org/dc/terms/"/>
    <ds:schemaRef ds:uri="http://www.w3.org/XML/1998/namespace"/>
    <ds:schemaRef ds:uri="http://schemas.microsoft.com/office/2006/documentManagement/types"/>
    <ds:schemaRef ds:uri="d81d39e6-1138-4153-aa7b-952e8ea6a783"/>
    <ds:schemaRef ds:uri="63aeb4ba-87cb-4257-8b9f-4308ee4167b6"/>
    <ds:schemaRef ds:uri="http://schemas.openxmlformats.org/package/2006/metadata/core-properties"/>
    <ds:schemaRef ds:uri="http://schemas.microsoft.com/office/infopath/2007/PartnerControls"/>
    <ds:schemaRef ds:uri="http://purl.org/dc/dcmitype/"/>
  </ds:schemaRefs>
</ds:datastoreItem>
</file>

<file path=docMetadata/LabelInfo.xml><?xml version="1.0" encoding="utf-8"?>
<clbl:labelList xmlns:clbl="http://schemas.microsoft.com/office/2020/mipLabelMetadata">
  <clbl:label id="{f48041ff-f5de-4583-8841-e2a1851ee5d2}" enabled="1" method="Privileged" siteId="{771c9c47-7f24-44dc-958e-34f8713a8394}" contentBits="2"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8</vt:i4>
      </vt:variant>
      <vt:variant>
        <vt:lpstr>Named Ranges</vt:lpstr>
      </vt:variant>
      <vt:variant>
        <vt:i4>3</vt:i4>
      </vt:variant>
    </vt:vector>
  </HeadingPairs>
  <TitlesOfParts>
    <vt:vector size="11" baseType="lpstr">
      <vt:lpstr>Library - Standard Curve</vt:lpstr>
      <vt:lpstr>Library - Raw Data</vt:lpstr>
      <vt:lpstr>Library - Conc Calc</vt:lpstr>
      <vt:lpstr>Library Pooling Calculator</vt:lpstr>
      <vt:lpstr>Pool - Standard Curve</vt:lpstr>
      <vt:lpstr>Pool - Raw Data &amp; Conc Calc</vt:lpstr>
      <vt:lpstr>Seq Loading_NS500.550_MiSeq</vt:lpstr>
      <vt:lpstr>Seq Loading_NS2K_MiSeqi100</vt:lpstr>
      <vt:lpstr>'Library - Conc Calc'!_l0w4yeicmv4n</vt:lpstr>
      <vt:lpstr>'Library - Standard Curve'!Print_Area</vt:lpstr>
      <vt:lpstr>'Pool - Standard Curve'!Print_Area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Aley, Jonathan</dc:creator>
  <cp:keywords/>
  <dc:description/>
  <cp:lastModifiedBy>Aley, Jonathan</cp:lastModifiedBy>
  <cp:revision/>
  <dcterms:created xsi:type="dcterms:W3CDTF">2021-04-01T17:53:27Z</dcterms:created>
  <dcterms:modified xsi:type="dcterms:W3CDTF">2026-06-19T02:14:27Z</dcterms:modified>
  <cp:category/>
  <cp:contentStatus/>
</cp:coreProperties>
</file>

<file path=docProps/custom.xml><?xml version="1.0" encoding="utf-8"?>
<op:Properties xmlns:vt="http://schemas.openxmlformats.org/officeDocument/2006/docPropsVTypes" xmlns:op="http://schemas.openxmlformats.org/officeDocument/2006/custom-properties">
  <op:property fmtid="{D5CDD505-2E9C-101B-9397-08002B2CF9AE}" pid="2" name="MSIP_Label_f48041ff-f5de-4583-8841-e2a1851ee5d2_Enabled">
    <vt:lpwstr>true</vt:lpwstr>
  </op:property>
  <op:property fmtid="{D5CDD505-2E9C-101B-9397-08002B2CF9AE}" pid="3" name="MSIP_Label_f48041ff-f5de-4583-8841-e2a1851ee5d2_SetDate">
    <vt:lpwstr>2023-04-12T20:07:51Z</vt:lpwstr>
  </op:property>
  <op:property fmtid="{D5CDD505-2E9C-101B-9397-08002B2CF9AE}" pid="4" name="MSIP_Label_f48041ff-f5de-4583-8841-e2a1851ee5d2_Method">
    <vt:lpwstr>Privileged</vt:lpwstr>
  </op:property>
  <op:property fmtid="{D5CDD505-2E9C-101B-9397-08002B2CF9AE}" pid="5" name="MSIP_Label_f48041ff-f5de-4583-8841-e2a1851ee5d2_Name">
    <vt:lpwstr>Confidential</vt:lpwstr>
  </op:property>
  <op:property fmtid="{D5CDD505-2E9C-101B-9397-08002B2CF9AE}" pid="6" name="MSIP_Label_f48041ff-f5de-4583-8841-e2a1851ee5d2_SiteId">
    <vt:lpwstr>771c9c47-7f24-44dc-958e-34f8713a8394</vt:lpwstr>
  </op:property>
  <op:property fmtid="{D5CDD505-2E9C-101B-9397-08002B2CF9AE}" pid="7" name="MSIP_Label_f48041ff-f5de-4583-8841-e2a1851ee5d2_ActionId">
    <vt:lpwstr>47acf36e-0e66-4569-b599-bc3b57b274a7</vt:lpwstr>
  </op:property>
  <op:property fmtid="{D5CDD505-2E9C-101B-9397-08002B2CF9AE}" pid="8" name="MSIP_Label_f48041ff-f5de-4583-8841-e2a1851ee5d2_ContentBits">
    <vt:lpwstr>2</vt:lpwstr>
  </op:property>
  <op:property fmtid="{D5CDD505-2E9C-101B-9397-08002B2CF9AE}" pid="9" name="MediaServiceImageTags">
    <vt:lpwstr/>
  </op:property>
  <op:property fmtid="{D5CDD505-2E9C-101B-9397-08002B2CF9AE}" pid="10" name="ContentTypeId">
    <vt:lpwstr>0x010100A3D41A14495AEB4595C14DC8978C135C</vt:lpwstr>
  </op:property>
  <op:property fmtid="{D5CDD505-2E9C-101B-9397-08002B2CF9AE}" pid="11" name="_ColorHex">
    <vt:lpwstr/>
  </op:property>
  <op:property fmtid="{D5CDD505-2E9C-101B-9397-08002B2CF9AE}" pid="12" name="ComplianceAssetId">
    <vt:lpwstr/>
  </op:property>
  <op:property fmtid="{D5CDD505-2E9C-101B-9397-08002B2CF9AE}" pid="13" name="_ExtendedDescription">
    <vt:lpwstr/>
  </op:property>
  <op:property fmtid="{D5CDD505-2E9C-101B-9397-08002B2CF9AE}" pid="14" name="_ColorTag">
    <vt:lpwstr/>
  </op:property>
  <op:property fmtid="{D5CDD505-2E9C-101B-9397-08002B2CF9AE}" pid="15" name="TriggerFlowInfo">
    <vt:lpwstr/>
  </op:property>
  <op:property fmtid="{D5CDD505-2E9C-101B-9397-08002B2CF9AE}" pid="16" name="_Emoji">
    <vt:lpwstr/>
  </op:property>
  <op:property fmtid="{D5CDD505-2E9C-101B-9397-08002B2CF9AE}" pid="17" name="MC_NextReviewDate">
    <vt:lpwstr/>
  </op:property>
  <op:property fmtid="{D5CDD505-2E9C-101B-9397-08002B2CF9AE}" pid="18" name="MC_Number">
    <vt:lpwstr>RA-DOC-064</vt:lpwstr>
  </op:property>
  <op:property fmtid="{D5CDD505-2E9C-101B-9397-08002B2CF9AE}" pid="19" name="MC_Owner">
    <vt:lpwstr>JHEATH</vt:lpwstr>
  </op:property>
  <op:property fmtid="{D5CDD505-2E9C-101B-9397-08002B2CF9AE}" pid="20" name="MC_Title">
    <vt:lpwstr>Illumina® Platform Loading Calculator</vt:lpwstr>
  </op:property>
  <op:property fmtid="{D5CDD505-2E9C-101B-9397-08002B2CF9AE}" pid="21" name="MC_EffectiveDate">
    <vt:lpwstr>09 Jul 2026</vt:lpwstr>
  </op:property>
  <op:property fmtid="{D5CDD505-2E9C-101B-9397-08002B2CF9AE}" pid="22" name="MC_ReleaseDate">
    <vt:lpwstr>09 Jul 2026</vt:lpwstr>
  </op:property>
  <op:property fmtid="{D5CDD505-2E9C-101B-9397-08002B2CF9AE}" pid="23" name="MC_Vault">
    <vt:lpwstr>RA-Current</vt:lpwstr>
  </op:property>
  <op:property fmtid="{D5CDD505-2E9C-101B-9397-08002B2CF9AE}" pid="24" name="MC_Notes">
    <vt:lpwstr>Proposed Changes
Updated formula within sheet Library-Raw Data tab, column I.
Reason for Change
error in formula, was pulling from associate private location</vt:lpwstr>
  </op:property>
  <op:property fmtid="{D5CDD505-2E9C-101B-9397-08002B2CF9AE}" pid="25" name="MC_Revision">
    <vt:lpwstr>04</vt:lpwstr>
  </op:property>
  <op:property fmtid="{D5CDD505-2E9C-101B-9397-08002B2CF9AE}" pid="26" name="MC_Author">
    <vt:lpwstr>JHEATH</vt:lpwstr>
  </op:property>
  <op:property fmtid="{D5CDD505-2E9C-101B-9397-08002B2CF9AE}" pid="27" name="MC_CreatedDate">
    <vt:lpwstr>09 Jun 2026</vt:lpwstr>
  </op:property>
  <op:property fmtid="{D5CDD505-2E9C-101B-9397-08002B2CF9AE}" pid="28" name="MC_ExpirationDate">
    <vt:lpwstr/>
  </op:property>
  <op:property fmtid="{D5CDD505-2E9C-101B-9397-08002B2CF9AE}" pid="29" name="MC_Status">
    <vt:lpwstr>Release</vt:lpwstr>
  </op:property>
</op:Properties>
</file>