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keefe\Downloads\"/>
    </mc:Choice>
  </mc:AlternateContent>
  <xr:revisionPtr revIDLastSave="0" documentId="13_ncr:1_{BF486526-F0E5-4A6B-9935-58E1E474A411}" xr6:coauthVersionLast="47" xr6:coauthVersionMax="47" xr10:uidLastSave="{00000000-0000-0000-0000-000000000000}"/>
  <bookViews>
    <workbookView xWindow="34470" yWindow="5670" windowWidth="21195" windowHeight="15210" xr2:uid="{9C0AC8E5-E288-714C-A231-D25AE5E626A5}"/>
  </bookViews>
  <sheets>
    <sheet name="Calculator" sheetId="1" r:id="rId1"/>
    <sheet name="Lookup" sheetId="4" state="hidden" r:id="rId2"/>
    <sheet name="Validation Plan" sheetId="5" state="hidden" r:id="rId3"/>
    <sheet name="Validation Data"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a="1"/>
  <c r="G7" i="1" s="1"/>
  <c r="F7" i="1" a="1"/>
  <c r="F7" i="1" s="1"/>
  <c r="D18" i="1" s="1"/>
  <c r="C40" i="1" l="1"/>
  <c r="C44" i="1" s="1"/>
  <c r="D17" i="1"/>
  <c r="D24" i="1"/>
  <c r="D25" i="1"/>
  <c r="D31" i="1"/>
  <c r="D16" i="1"/>
  <c r="G12" i="1"/>
  <c r="F12" i="1" s="1"/>
  <c r="C12" i="1"/>
  <c r="D12" i="1" s="1"/>
  <c r="D20" i="1" l="1"/>
  <c r="D40" i="1"/>
  <c r="D44" i="1" s="1"/>
  <c r="D27" i="1"/>
  <c r="D35" i="1" l="1"/>
  <c r="D3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<sst xmlns="http://schemas.openxmlformats.org/spreadsheetml/2006/main" count="402" uniqueCount="222">
  <si>
    <t>targeted output 
per library</t>
  </si>
  <si>
    <t>insert size</t>
  </si>
  <si>
    <t>number of libraries 
to be pooled</t>
  </si>
  <si>
    <t>(ng)</t>
  </si>
  <si>
    <t>(bp)</t>
  </si>
  <si>
    <t>#</t>
  </si>
  <si>
    <t>(µL)</t>
  </si>
  <si>
    <t>Y2 Dilution Needed?</t>
  </si>
  <si>
    <t>Reagent Y2 pre-hyb 
dilution factor</t>
  </si>
  <si>
    <t>nM</t>
  </si>
  <si>
    <t>Reagent</t>
  </si>
  <si>
    <t>Volume in Master Mix</t>
  </si>
  <si>
    <t>Buffer Y1</t>
  </si>
  <si>
    <t>Reagent Y2 Pre-Hyb</t>
  </si>
  <si>
    <t>Enzyme Y3</t>
  </si>
  <si>
    <t>Normalase Pre-Hyb II Master Mix</t>
  </si>
  <si>
    <t>Buffer G1</t>
  </si>
  <si>
    <t>Enzyme G2</t>
  </si>
  <si>
    <t>Reagent B1</t>
  </si>
  <si>
    <t>SPRI beads</t>
  </si>
  <si>
    <t>Insert Size</t>
  </si>
  <si>
    <t>Intended Use: [use Alt+Enter for carriage return]</t>
  </si>
  <si>
    <t>Customer facing calculator to be paired with Pre-Hyb Normalase product</t>
  </si>
  <si>
    <t>Validation Plan Approvals</t>
  </si>
  <si>
    <t>Validation Plan Created By:</t>
  </si>
  <si>
    <t>Karissa Scott</t>
  </si>
  <si>
    <t>Validation Plan Created Date:</t>
  </si>
  <si>
    <t>Validation Plan Approved By:</t>
  </si>
  <si>
    <t>Validation Plan Approved Date:</t>
  </si>
  <si>
    <t>(Also approval for Single Use Scenario)</t>
  </si>
  <si>
    <t>Excel Install and Configuration Qualification (IQ/CQ):</t>
  </si>
  <si>
    <t>Line #</t>
  </si>
  <si>
    <t xml:space="preserve">Requirement
</t>
  </si>
  <si>
    <t xml:space="preserve">Test Description &amp; Expected Results
</t>
  </si>
  <si>
    <t>Actual Results</t>
  </si>
  <si>
    <t>Pass / Fail</t>
  </si>
  <si>
    <t>Initial &amp; Date</t>
  </si>
  <si>
    <t>Comments</t>
  </si>
  <si>
    <t>NA</t>
  </si>
  <si>
    <t xml:space="preserve">Verify the following minimum requirements needed to operate Excel software:
1. CPU Speed (Processor): 1.6 GHz, 2 core
2. Memory (RAM):  4GB
3. Operating System Version: Windows 7 SP1
4. Hard Disk Size:  100GB
5. Excel Software Version: Excel 2010 (v14.0)
</t>
  </si>
  <si>
    <r>
      <rPr>
        <b/>
        <sz val="10"/>
        <rFont val="Arial"/>
        <family val="2"/>
      </rPr>
      <t xml:space="preserve">Search </t>
    </r>
    <r>
      <rPr>
        <sz val="10"/>
        <rFont val="Arial"/>
        <family val="2"/>
      </rPr>
      <t xml:space="preserve">for and </t>
    </r>
    <r>
      <rPr>
        <b/>
        <sz val="10"/>
        <rFont val="Arial"/>
        <family val="2"/>
      </rPr>
      <t xml:space="preserve">Open </t>
    </r>
    <r>
      <rPr>
        <sz val="10"/>
        <rFont val="Arial"/>
        <family val="2"/>
      </rPr>
      <t>the "</t>
    </r>
    <r>
      <rPr>
        <i/>
        <sz val="10"/>
        <color rgb="FF0000CC"/>
        <rFont val="Arial"/>
        <family val="2"/>
      </rPr>
      <t>System Information</t>
    </r>
    <r>
      <rPr>
        <sz val="10"/>
        <rFont val="Arial"/>
        <family val="2"/>
      </rPr>
      <t xml:space="preserve">" on the validation work station.  Follow the instructions below to navigate to the necessary system configuration information.
</t>
    </r>
    <r>
      <rPr>
        <i/>
        <sz val="10"/>
        <color rgb="FF0000CC"/>
        <rFont val="Arial"/>
        <family val="2"/>
      </rPr>
      <t>System Summary</t>
    </r>
    <r>
      <rPr>
        <sz val="10"/>
        <rFont val="Arial"/>
        <family val="2"/>
      </rPr>
      <t xml:space="preserve">:
1. CPU Speed (Processor)
2. Memory (RAM)
3. Operating System Version
</t>
    </r>
    <r>
      <rPr>
        <i/>
        <sz val="10"/>
        <color rgb="FF0000CC"/>
        <rFont val="Arial"/>
        <family val="2"/>
      </rPr>
      <t>Components &gt; Storage &gt; Drives</t>
    </r>
    <r>
      <rPr>
        <sz val="10"/>
        <rFont val="Arial"/>
        <family val="2"/>
      </rPr>
      <t xml:space="preserve">:
4. Hard Disk Size
</t>
    </r>
    <r>
      <rPr>
        <i/>
        <sz val="10"/>
        <color rgb="FF0000CC"/>
        <rFont val="Arial"/>
        <family val="2"/>
      </rPr>
      <t>Software Environment &gt; Running Tasks</t>
    </r>
    <r>
      <rPr>
        <sz val="10"/>
        <rFont val="Arial"/>
        <family val="2"/>
      </rPr>
      <t xml:space="preserve">:
5. Excel Software Version (excel.exe)
</t>
    </r>
  </si>
  <si>
    <t>Excel Validation:  Requirements and Testing</t>
  </si>
  <si>
    <t>Worksheet ID:</t>
  </si>
  <si>
    <t>Calculator</t>
  </si>
  <si>
    <r>
      <t xml:space="preserve">Requirement
</t>
    </r>
    <r>
      <rPr>
        <sz val="8"/>
        <color indexed="12"/>
        <rFont val="Arial"/>
        <family val="2"/>
      </rPr>
      <t>[Use as many lines as necessary to identify all calculation and conditional formatting formulae]</t>
    </r>
  </si>
  <si>
    <r>
      <t xml:space="preserve">Test Description
</t>
    </r>
    <r>
      <rPr>
        <sz val="8"/>
        <color indexed="12"/>
        <rFont val="Arial"/>
        <family val="2"/>
      </rPr>
      <t>[Identify test data and entry instructions to demonstrate that the functions are correct]</t>
    </r>
  </si>
  <si>
    <t>Expected Results</t>
  </si>
  <si>
    <r>
      <t xml:space="preserve">Formula:
</t>
    </r>
    <r>
      <rPr>
        <sz val="10"/>
        <color rgb="FF0000CC"/>
        <rFont val="Arial"/>
        <family val="2"/>
      </rPr>
      <t>Dropdown in Cell B3</t>
    </r>
  </si>
  <si>
    <t>Enter a value other than 150, 200, 250, 300, 350 into Cell B3</t>
  </si>
  <si>
    <t>An Error message is shown which indicates that the value does not match the data validation restrictions defined for this cell</t>
  </si>
  <si>
    <r>
      <t xml:space="preserve">Formulae:
</t>
    </r>
    <r>
      <rPr>
        <sz val="10"/>
        <color rgb="FF0000CC"/>
        <rFont val="Arial"/>
        <family val="2"/>
      </rPr>
      <t>Cell F7:</t>
    </r>
    <r>
      <rPr>
        <sz val="10"/>
        <color rgb="FF00B0F0"/>
        <rFont val="Arial"/>
        <family val="2"/>
      </rPr>
      <t xml:space="preserve">
</t>
    </r>
    <r>
      <rPr>
        <sz val="10"/>
        <rFont val="Arial"/>
        <family val="2"/>
      </rPr>
      <t xml:space="preserve">If the target output per library, number of libraries to be pooled, or total pooled concentration are outside the recommended range, contact IDT NGS Application Support
</t>
    </r>
    <r>
      <rPr>
        <sz val="10"/>
        <color rgb="FF0000CC"/>
        <rFont val="Arial"/>
        <family val="2"/>
      </rPr>
      <t>Cell G7</t>
    </r>
    <r>
      <rPr>
        <sz val="10"/>
        <rFont val="Arial"/>
        <family val="2"/>
      </rPr>
      <t>:
If the target output per library, number of libraries to be pooled, or total pooled concentration are outside the recommended range, error to explain to customer</t>
    </r>
  </si>
  <si>
    <r>
      <t xml:space="preserve">Formulae:
</t>
    </r>
    <r>
      <rPr>
        <sz val="10"/>
        <color rgb="FF00B0F0"/>
        <rFont val="Arial"/>
        <family val="2"/>
      </rPr>
      <t xml:space="preserve">Cell C12:
</t>
    </r>
    <r>
      <rPr>
        <sz val="10"/>
        <rFont val="Arial"/>
        <family val="2"/>
      </rPr>
      <t xml:space="preserve">3x yield concentration calculation based on targeted output per library over 20ul multiplied by 3. If flagged in F7 then blank
</t>
    </r>
    <r>
      <rPr>
        <sz val="10"/>
        <color rgb="FF00B0F0"/>
        <rFont val="Arial"/>
        <family val="2"/>
      </rPr>
      <t>Cell D12</t>
    </r>
    <r>
      <rPr>
        <sz val="10"/>
        <rFont val="Arial"/>
        <family val="2"/>
      </rPr>
      <t>:
3x yield threshold in nM derived from yield threshold in ng/ul with conversion to nM based on insert size</t>
    </r>
  </si>
  <si>
    <r>
      <t xml:space="preserve">Formulae:
</t>
    </r>
    <r>
      <rPr>
        <sz val="10"/>
        <color rgb="FF00B0F0"/>
        <rFont val="Arial"/>
        <family val="2"/>
      </rPr>
      <t xml:space="preserve">Cell F12:
</t>
    </r>
    <r>
      <rPr>
        <sz val="10"/>
        <rFont val="Arial"/>
        <family val="2"/>
      </rPr>
      <t xml:space="preserve">Flags if dilution needed for Y2 reagent or not. If flagged in F7 then blank
</t>
    </r>
    <r>
      <rPr>
        <sz val="10"/>
        <color rgb="FF00B0F0"/>
        <rFont val="Arial"/>
        <family val="2"/>
      </rPr>
      <t>Cell G12</t>
    </r>
    <r>
      <rPr>
        <sz val="10"/>
        <rFont val="Arial"/>
        <family val="2"/>
      </rPr>
      <t>:
Adjustment based on difference in insert size and selected output based on stock concentration of Y2 (made for 500ng selection for 200bp insert). If flagged in F7 then blank</t>
    </r>
  </si>
  <si>
    <r>
      <t xml:space="preserve">Formulae:
</t>
    </r>
    <r>
      <rPr>
        <sz val="10"/>
        <color rgb="FF00B0F0"/>
        <rFont val="Arial"/>
        <family val="2"/>
      </rPr>
      <t xml:space="preserve">Cell D16:
</t>
    </r>
    <r>
      <rPr>
        <sz val="10"/>
        <rFont val="Arial"/>
        <family val="2"/>
      </rPr>
      <t xml:space="preserve">Volume of Y1 buffer added to master mix based on insert size and number of libraries pooled. Includes 5% overage. If flagged in F7 then blank.
</t>
    </r>
    <r>
      <rPr>
        <sz val="10"/>
        <color rgb="FF00B0F0"/>
        <rFont val="Arial"/>
        <family val="2"/>
      </rPr>
      <t>Cell D17</t>
    </r>
    <r>
      <rPr>
        <sz val="10"/>
        <rFont val="Arial"/>
        <family val="2"/>
      </rPr>
      <t xml:space="preserve">:
Volume of Y2 Pre-Hyb reagent added to master mix based on insert size and number of libraries pooled. Includes 5% overage. If flagged in F7 then blank.
</t>
    </r>
    <r>
      <rPr>
        <sz val="10"/>
        <color rgb="FF00B0F0"/>
        <rFont val="Arial"/>
        <family val="2"/>
      </rPr>
      <t>Cell D18:</t>
    </r>
    <r>
      <rPr>
        <sz val="10"/>
        <rFont val="Arial"/>
        <family val="2"/>
      </rPr>
      <t xml:space="preserve">
Volume of Y3 enzyme added to master mix based on insert size and number of libraries pooled. Includes 5% overage. If flagged in F7 then blank.
</t>
    </r>
    <r>
      <rPr>
        <sz val="10"/>
        <color rgb="FF00B0F0"/>
        <rFont val="Arial"/>
        <family val="2"/>
      </rPr>
      <t>Cell D20:</t>
    </r>
    <r>
      <rPr>
        <sz val="10"/>
        <rFont val="Arial"/>
        <family val="2"/>
      </rPr>
      <t xml:space="preserve">
Total volume of master mix for Normalase Pre-Hyb I reaction. If flagged in F7 then blank.</t>
    </r>
  </si>
  <si>
    <r>
      <t xml:space="preserve">Formulae:
</t>
    </r>
    <r>
      <rPr>
        <sz val="10"/>
        <color rgb="FF00B0F0"/>
        <rFont val="Arial"/>
        <family val="2"/>
      </rPr>
      <t xml:space="preserve">Cell D24:
</t>
    </r>
    <r>
      <rPr>
        <sz val="10"/>
        <rFont val="Arial"/>
        <family val="2"/>
      </rPr>
      <t xml:space="preserve">Volume of G1 buffer added to master mix based on number of libraries in pool. Includes 5% overage. If flagged in F7 then blank.
</t>
    </r>
    <r>
      <rPr>
        <sz val="10"/>
        <color rgb="FF00B0F0"/>
        <rFont val="Arial"/>
        <family val="2"/>
      </rPr>
      <t>Cell D25</t>
    </r>
    <r>
      <rPr>
        <sz val="10"/>
        <rFont val="Arial"/>
        <family val="2"/>
      </rPr>
      <t xml:space="preserve">:
Volume of G2 Pre-Hyb reagent added to master mix based on number of libraries in pool. Includes 5% overage. If flagged in F7 then blank.
</t>
    </r>
    <r>
      <rPr>
        <sz val="10"/>
        <color rgb="FF00B0F0"/>
        <rFont val="Arial"/>
        <family val="2"/>
      </rPr>
      <t>Cell D27:</t>
    </r>
    <r>
      <rPr>
        <sz val="10"/>
        <rFont val="Arial"/>
        <family val="2"/>
      </rPr>
      <t xml:space="preserve">
Total volume of master mix for Normalase Pre-Hyb II reaction. If flagged in F7 then blank.</t>
    </r>
  </si>
  <si>
    <r>
      <t xml:space="preserve">Formula:
</t>
    </r>
    <r>
      <rPr>
        <sz val="10"/>
        <color rgb="FF00B0F0"/>
        <rFont val="Arial"/>
        <family val="2"/>
      </rPr>
      <t xml:space="preserve">Cell D31:
</t>
    </r>
    <r>
      <rPr>
        <sz val="10"/>
        <rFont val="Arial"/>
        <family val="2"/>
      </rPr>
      <t xml:space="preserve">Volume of B1 reagent added to master mix based on number of libraries in pool. If flagged in F7 then blank.
</t>
    </r>
  </si>
  <si>
    <r>
      <t xml:space="preserve">Formulae:
</t>
    </r>
    <r>
      <rPr>
        <sz val="10"/>
        <color rgb="FF00B0F0"/>
        <rFont val="Arial"/>
        <family val="2"/>
      </rPr>
      <t xml:space="preserve">Cell D35:
</t>
    </r>
    <r>
      <rPr>
        <sz val="10"/>
        <rFont val="Arial"/>
        <family val="2"/>
      </rPr>
      <t xml:space="preserve">Volume of SPRI beads to be added for wash based on number of pooled libraries and volume pooled per sample 
</t>
    </r>
    <r>
      <rPr>
        <sz val="10"/>
        <color rgb="FF00B0F0"/>
        <rFont val="Arial"/>
        <family val="2"/>
      </rPr>
      <t>Cell D36</t>
    </r>
    <r>
      <rPr>
        <sz val="10"/>
        <rFont val="Arial"/>
        <family val="2"/>
      </rPr>
      <t xml:space="preserve">:
Total reaction volume based on SPRI bead volume
</t>
    </r>
  </si>
  <si>
    <r>
      <t xml:space="preserve">Formulae:
</t>
    </r>
    <r>
      <rPr>
        <sz val="10"/>
        <color rgb="FF00B0F0"/>
        <rFont val="Arial"/>
        <family val="2"/>
      </rPr>
      <t>Cell C40:</t>
    </r>
    <r>
      <rPr>
        <sz val="10"/>
        <rFont val="Arial"/>
        <family val="2"/>
      </rPr>
      <t xml:space="preserve">
Selected library fraction ng/uL per library calculation based on targeted output per library per ul for 20ul. If flagged in F7 then blank
</t>
    </r>
    <r>
      <rPr>
        <sz val="10"/>
        <color rgb="FF00B0F0"/>
        <rFont val="Arial"/>
        <family val="2"/>
      </rPr>
      <t>Cell D40:</t>
    </r>
    <r>
      <rPr>
        <sz val="10"/>
        <rFont val="Arial"/>
        <family val="2"/>
      </rPr>
      <t xml:space="preserve">
Selected fraction per library in nM derived from selected fraction in ng/ul and insert size with conversion to nM</t>
    </r>
  </si>
  <si>
    <r>
      <t xml:space="preserve">Formulae:
</t>
    </r>
    <r>
      <rPr>
        <sz val="10"/>
        <color rgb="FF00B0F0"/>
        <rFont val="Arial"/>
        <family val="2"/>
      </rPr>
      <t>Cell C44:</t>
    </r>
    <r>
      <rPr>
        <sz val="10"/>
        <rFont val="Arial"/>
        <family val="2"/>
      </rPr>
      <t xml:space="preserve">
Final pool concentration(ng/uL) calculation based on selected library fraction per library (ng/uL) multiplied by number of libraries pooled. If flagged in F7 then blank.
</t>
    </r>
    <r>
      <rPr>
        <sz val="10"/>
        <color rgb="FF00B0F0"/>
        <rFont val="Arial"/>
        <family val="2"/>
      </rPr>
      <t>Cell D44:</t>
    </r>
    <r>
      <rPr>
        <sz val="10"/>
        <rFont val="Arial"/>
        <family val="2"/>
      </rPr>
      <t xml:space="preserve">
Final pool concentration(nM) calculation based on selected library fraction per library (nM) multiplied by number of libraries pooled. If flagged in F7 then blank.</t>
    </r>
  </si>
  <si>
    <r>
      <t xml:space="preserve">Security:  </t>
    </r>
    <r>
      <rPr>
        <sz val="10"/>
        <rFont val="Arial"/>
        <family val="2"/>
      </rPr>
      <t xml:space="preserve">All cells except those required for user entry are </t>
    </r>
    <r>
      <rPr>
        <b/>
        <sz val="10"/>
        <rFont val="Arial"/>
        <family val="2"/>
      </rPr>
      <t>locked</t>
    </r>
    <r>
      <rPr>
        <sz val="10"/>
        <rFont val="Arial"/>
        <family val="2"/>
      </rPr>
      <t xml:space="preserve">.
1.  Select all cells in worksheet.
2.  Format &gt;&gt; Cells… &gt;&gt; Protection [tab] and check </t>
    </r>
    <r>
      <rPr>
        <b/>
        <sz val="10"/>
        <rFont val="Arial"/>
        <family val="2"/>
      </rPr>
      <t xml:space="preserve">Locked </t>
    </r>
    <r>
      <rPr>
        <sz val="10"/>
        <rFont val="Arial"/>
        <family val="2"/>
      </rPr>
      <t xml:space="preserve">and select </t>
    </r>
    <r>
      <rPr>
        <b/>
        <sz val="10"/>
        <rFont val="Arial"/>
        <family val="2"/>
      </rPr>
      <t>OK</t>
    </r>
    <r>
      <rPr>
        <sz val="10"/>
        <rFont val="Arial"/>
        <family val="2"/>
      </rPr>
      <t xml:space="preserve">.
3. Now select all cells in worksheet that require user entry and set protection as </t>
    </r>
    <r>
      <rPr>
        <b/>
        <sz val="10"/>
        <rFont val="Arial"/>
        <family val="2"/>
      </rPr>
      <t>Unlocked</t>
    </r>
    <r>
      <rPr>
        <sz val="10"/>
        <rFont val="Arial"/>
        <family val="2"/>
      </rPr>
      <t xml:space="preserve"> and </t>
    </r>
    <r>
      <rPr>
        <b/>
        <sz val="10"/>
        <rFont val="Arial"/>
        <family val="2"/>
      </rPr>
      <t>OK</t>
    </r>
    <r>
      <rPr>
        <sz val="10"/>
        <rFont val="Arial"/>
        <family val="2"/>
      </rPr>
      <t xml:space="preserve">.
4. Under </t>
    </r>
    <r>
      <rPr>
        <i/>
        <sz val="10"/>
        <rFont val="Arial"/>
        <family val="2"/>
      </rPr>
      <t xml:space="preserve">Tools </t>
    </r>
    <r>
      <rPr>
        <sz val="10"/>
        <rFont val="Arial"/>
        <family val="2"/>
      </rPr>
      <t xml:space="preserve">&gt;&gt; </t>
    </r>
    <r>
      <rPr>
        <i/>
        <sz val="10"/>
        <rFont val="Arial"/>
        <family val="2"/>
      </rPr>
      <t>Protection</t>
    </r>
    <r>
      <rPr>
        <sz val="10"/>
        <rFont val="Arial"/>
        <family val="2"/>
      </rPr>
      <t xml:space="preserve"> &gt;&gt; </t>
    </r>
    <r>
      <rPr>
        <i/>
        <sz val="10"/>
        <rFont val="Arial"/>
        <family val="2"/>
      </rPr>
      <t>Protect Sheet …</t>
    </r>
    <r>
      <rPr>
        <sz val="10"/>
        <rFont val="Arial"/>
        <family val="2"/>
      </rPr>
      <t xml:space="preserve"> and make sure</t>
    </r>
    <r>
      <rPr>
        <sz val="10"/>
        <color indexed="12"/>
        <rFont val="Arial"/>
        <family val="2"/>
      </rPr>
      <t xml:space="preserve"> "</t>
    </r>
    <r>
      <rPr>
        <i/>
        <sz val="10"/>
        <color indexed="12"/>
        <rFont val="Arial"/>
        <family val="2"/>
      </rPr>
      <t>Protect worksheet and contents of locked cells</t>
    </r>
    <r>
      <rPr>
        <i/>
        <sz val="10"/>
        <rFont val="Arial"/>
        <family val="2"/>
      </rPr>
      <t>"</t>
    </r>
    <r>
      <rPr>
        <sz val="10"/>
        <rFont val="Arial"/>
        <family val="2"/>
      </rPr>
      <t xml:space="preserve"> is </t>
    </r>
    <r>
      <rPr>
        <b/>
        <sz val="10"/>
        <rFont val="Arial"/>
        <family val="2"/>
      </rPr>
      <t>Checked</t>
    </r>
    <r>
      <rPr>
        <sz val="10"/>
        <rFont val="Arial"/>
        <family val="2"/>
      </rPr>
      <t xml:space="preserve"> and select </t>
    </r>
    <r>
      <rPr>
        <b/>
        <sz val="10"/>
        <rFont val="Arial"/>
        <family val="2"/>
      </rPr>
      <t>OK</t>
    </r>
    <r>
      <rPr>
        <sz val="10"/>
        <rFont val="Arial"/>
        <family val="2"/>
      </rPr>
      <t>.</t>
    </r>
  </si>
  <si>
    <t xml:space="preserve">
Enter information into any Unlocked cell.
Try to edit any formula or Locked cell.</t>
  </si>
  <si>
    <t xml:space="preserve">
For Unlocked cells, information is accepted without error.
For Locked Cells, an Error message indicating that the cells are protected appears and data is not accepted.</t>
  </si>
  <si>
    <t>N/A</t>
  </si>
  <si>
    <r>
      <t xml:space="preserve">Copy / Paste rows # 18 - 22 above into the blank rows below </t>
    </r>
    <r>
      <rPr>
        <b/>
        <u/>
        <sz val="12"/>
        <rFont val="Arial"/>
        <family val="2"/>
      </rPr>
      <t>for each sheet that needs validated in the workbook</t>
    </r>
    <r>
      <rPr>
        <b/>
        <sz val="12"/>
        <rFont val="Arial"/>
        <family val="2"/>
      </rPr>
      <t>.
NOTE:  This row is instruction only and may be deleted from your final Validation worksheet.</t>
    </r>
  </si>
  <si>
    <t>Input Data</t>
  </si>
  <si>
    <t>Enter data below</t>
  </si>
  <si>
    <t>Verify results and conditional formatting in calculated cells</t>
  </si>
  <si>
    <t>Validation Example</t>
  </si>
  <si>
    <t>Message in Cell F7</t>
  </si>
  <si>
    <t>Message in Cell G7</t>
  </si>
  <si>
    <t>3x Yield Threshold ng/ul</t>
  </si>
  <si>
    <t>3x Yield Threshold nM</t>
  </si>
  <si>
    <t>Total MM I</t>
  </si>
  <si>
    <t xml:space="preserve">Buffer G1 </t>
  </si>
  <si>
    <t>Total MM II</t>
  </si>
  <si>
    <t>Selected per llibrary in final elution ng/ul</t>
  </si>
  <si>
    <t>Selected library in final elution nM</t>
  </si>
  <si>
    <t>Final pool ng/ul</t>
  </si>
  <si>
    <t>Final Pool nM</t>
  </si>
  <si>
    <t>Total volume per pool</t>
  </si>
  <si>
    <t>Cell A7</t>
  </si>
  <si>
    <t>Cell B7</t>
  </si>
  <si>
    <t>Cell C7</t>
  </si>
  <si>
    <t>Sample 1</t>
  </si>
  <si>
    <t>none</t>
  </si>
  <si>
    <t>Y2 dilution needed</t>
  </si>
  <si>
    <t>Sample 2</t>
  </si>
  <si>
    <t>no dilution</t>
  </si>
  <si>
    <t>Sample 3</t>
  </si>
  <si>
    <t>Sample 4</t>
  </si>
  <si>
    <t>Sample 5</t>
  </si>
  <si>
    <t>Sample 6</t>
  </si>
  <si>
    <t>Reach out to IDT NGS Applications Support</t>
  </si>
  <si>
    <t>Outside of recommended range for input into Hyb</t>
  </si>
  <si>
    <t>blank</t>
  </si>
  <si>
    <t>Sample 7</t>
  </si>
  <si>
    <t>Outside of recommended range of targeted output</t>
  </si>
  <si>
    <t>Sample 8</t>
  </si>
  <si>
    <t>Sample 9</t>
  </si>
  <si>
    <t>Outside of recommended range of libraries to be pooled</t>
  </si>
  <si>
    <t>Sample 10</t>
  </si>
  <si>
    <t>Summary of Equations</t>
  </si>
  <si>
    <t>Cell</t>
  </si>
  <si>
    <t>Equation</t>
  </si>
  <si>
    <t>C12</t>
  </si>
  <si>
    <t>=IF(F7="Reach out to IDT NGS Applications Support","",(A7/20*3))</t>
  </si>
  <si>
    <t xml:space="preserve">Where: </t>
  </si>
  <si>
    <t>A7 = targeted output per library (ng), 20 = sample volume (uL), 3 = 3 fold increase needed</t>
  </si>
  <si>
    <t>D12</t>
  </si>
  <si>
    <t>=IF(C12="","",(1000000*(C12/(($B$7+135)*660+157.9))))</t>
  </si>
  <si>
    <t xml:space="preserve">C12 = 3X yield threshold, 1000000 = conversion factor (1000000 uL to 1 L), B7 = insert size, 135 = adapter size in bp, 660 = MW per bp, 157.9 = MW 5' triphosphate group </t>
  </si>
  <si>
    <t>F12</t>
  </si>
  <si>
    <t>=IF(F7="Reach out to IDT NGS Applications Support","", (IF(G12=1,"no dilution",(IF(G12&lt;1,"no dilution","Y2 dilution needed")))))</t>
  </si>
  <si>
    <t>G12=Reagent Y2 pre-hyb dilution factor</t>
  </si>
  <si>
    <t>G12</t>
  </si>
  <si>
    <t>=IF(F7="Reach out to IDT NGS Applications Support","",(500/($A$7*335/($B$7+135))))</t>
  </si>
  <si>
    <t>500(ng) = theoretical output of neat Y2, A7=actual targeted output, 335(bp)=theoretical library size (200bp insert + 135bp adapter), B7=actual insert size, 135(bp)=additional adapter size to get actual library size</t>
  </si>
  <si>
    <t>F7</t>
  </si>
  <si>
    <t>=IFS(A7&lt;100,"Reach out to IDT NGS Applications Support",A7&gt;500,"Reach out to IDT NGS Applications Support",C7&lt;4,"Reach out to IDT NGS Applications Support",C7&gt;24,"Reach out to IDT NGS Applications Support",(A7*C7)&gt;6000,"Reach out to IDT NGS Applications Support",TRUE,"")</t>
  </si>
  <si>
    <t>A7=targeted output per library (ng), C7=number of libraries pooled</t>
  </si>
  <si>
    <t>G7</t>
  </si>
  <si>
    <t>=IFS(A7&lt;100,"Outside recommended range of targeted output",A7&gt;500,"Outside recommended range of targeted output",C7&lt;4,"Outside recommended range of libraries to be pooled",C7&gt;24,"Outside recommended range of libraries to be pooled",(A7*C7)&gt;6000,"Outside recommended range for input into Hyb",TRUE,"")</t>
  </si>
  <si>
    <t>D16</t>
  </si>
  <si>
    <t>=IF(F7="Reach out to IDT NGS Applications Support","",IF(B7&lt;200,((4.15*C7*1.05)),(4.2*C7*1.05)))</t>
  </si>
  <si>
    <t>F7=error flag, B7=insert size (bp), C7=number of pooled libraries, 4.15 and 4.2=volumes from protocol, 1.05= 5% overage</t>
  </si>
  <si>
    <t>D17</t>
  </si>
  <si>
    <t>=IF(F7="Reach out to IDT NGS Applications Support","",IF(B7&lt;200, (0.35*C7*1.05), (0.3*C7*1.05)))</t>
  </si>
  <si>
    <t>F7=error flag, B7=insert size (bp), C7=number of pooled libraries, 0.35 and 0.3=volumes from protocol, 1.05= 5% overage</t>
  </si>
  <si>
    <t>D18</t>
  </si>
  <si>
    <t>=IF(F7="Reach out to IDT NGS Applications Support","",(0.5*C7*1.05))</t>
  </si>
  <si>
    <t>F7=error flag, C7=number of pooled libraries, 0.5=volume from protocol, 1.05= 5% overage</t>
  </si>
  <si>
    <t>D20</t>
  </si>
  <si>
    <t>=IF(F7="Reach out to IDT NGS Applications Support","",(SUM(D16:D18)))</t>
  </si>
  <si>
    <t>F7=error flag, D16-D18= master mix volumes</t>
  </si>
  <si>
    <t>D24</t>
  </si>
  <si>
    <t>=(IF(F7="Reach out to IDT NGS Applications Support"," ",(4.8*$C$7*1.05)))</t>
  </si>
  <si>
    <t>F7=error flag, C7=number of pooled libraries, 4.8=volume from protocol, 1.05= 5% overage</t>
  </si>
  <si>
    <t>D25</t>
  </si>
  <si>
    <t>=IF(F7="Reach out to IDT NGS Applications Support","",((0.2*$C$7*1.05)))</t>
  </si>
  <si>
    <t>F7=error flag, C7=number of pooled libraries, 0.2=volume from protocol, 1.05= 5% overage</t>
  </si>
  <si>
    <t>D27</t>
  </si>
  <si>
    <t>=(IF(F7="Reach out to IDT NGS Applications Support","",((SUM(D24:D25)))))</t>
  </si>
  <si>
    <t>F7=error flag, D24-D25= master mix volumes</t>
  </si>
  <si>
    <t>D31</t>
  </si>
  <si>
    <t>=IF(F7="Reach out to IDT NGS Applications Support","",((1*$C$7)))</t>
  </si>
  <si>
    <t>F7=error flag, C7=number of pooled libraries, 1=volume from protocol</t>
  </si>
  <si>
    <t>D35</t>
  </si>
  <si>
    <t>=IF(F7="Reach out to IDT NGS Applications Support","",(2*((C7*D7)+(D27/1.05)+D31+7.5)))</t>
  </si>
  <si>
    <t>D36</t>
  </si>
  <si>
    <t>=IF(F7="Reach out to IDT NGS Applications Support","",(D35+(D35/2)))</t>
  </si>
  <si>
    <r>
      <t xml:space="preserve">F7=error flag, D35=SPRI bead volume, </t>
    </r>
    <r>
      <rPr>
        <sz val="12"/>
        <rFont val="Calibri"/>
        <family val="2"/>
        <scheme val="minor"/>
      </rPr>
      <t>2=half as much volume of sample as SPRI volume</t>
    </r>
  </si>
  <si>
    <t>C40</t>
  </si>
  <si>
    <t>=IF(F7="Reach out to IDT NGS Applications Support","",(A7/20))</t>
  </si>
  <si>
    <t>F7=error flag, A7=targeted output per library (ng), 20= final volume (uL)</t>
  </si>
  <si>
    <t>D40</t>
  </si>
  <si>
    <t>=IF(F7="Reach out to IDT NGS Applications Support","",(1000000*(C40/(($B$7+135)*660+157.9))))</t>
  </si>
  <si>
    <t>F7=error flag, 1000000 = conversion factor (1000000 uL to 1 L), C40=selected ng/uL in final volume, B7 = insert size, 135 = adapter size in bp, 660 = MW per bp, 157.9 = MW phosphate group</t>
  </si>
  <si>
    <t>C44</t>
  </si>
  <si>
    <t>=IF(F7="Reach out to IDT NGS Applications Support","",(C40*$C$7))</t>
  </si>
  <si>
    <t>F7=error flag, C40=selected ng/uL in final volume, C7=number of pooled libraries</t>
  </si>
  <si>
    <t>D44</t>
  </si>
  <si>
    <t>=IF(F7="Reach out to IDT NGS Applications Support","",(D40*$C$7))</t>
  </si>
  <si>
    <t>F7=error flag, D40=selected nM in final volume , C7=number of pooled libraries</t>
  </si>
  <si>
    <t>Cell C12</t>
  </si>
  <si>
    <t>Cell D12</t>
  </si>
  <si>
    <t>Cell F12</t>
  </si>
  <si>
    <t>Cell G12</t>
  </si>
  <si>
    <t>Cell D16</t>
  </si>
  <si>
    <t>Cell D17</t>
  </si>
  <si>
    <t>Cell D18</t>
  </si>
  <si>
    <t>Cell D20</t>
  </si>
  <si>
    <t>Cell D24</t>
  </si>
  <si>
    <t>Cell D25</t>
  </si>
  <si>
    <t>Cell D27</t>
  </si>
  <si>
    <t>Cell D31</t>
  </si>
  <si>
    <t>Cell C40</t>
  </si>
  <si>
    <t>Cell D40</t>
  </si>
  <si>
    <t>Cell C44</t>
  </si>
  <si>
    <t>Cell D44</t>
  </si>
  <si>
    <t>Cell D35</t>
  </si>
  <si>
    <t>Cell D36</t>
  </si>
  <si>
    <t>Enter values inside supported range for cells A7, B7, and C7 and check that cells are blank. Enter values outside supported range and check that cells have flags.
100, 350, 12
500, 150, 8
400, 200, 4
250, 150, 24
500, 200, 12
500, 150, 24
75, 200, 24
550, 350, 12
500, 200, 3
500, 200, 50</t>
  </si>
  <si>
    <t xml:space="preserve">Enter values inside supported range for cells A7, B7, and C7 and check calculations. Enter values outside supported range and check that cell is blank.
100, 350, 12
500, 150, 8
400, 200, 4
250, 150, 24
500, 200, 12
500, 150, 24
75, 200, 24
550, 350, 12
500, 200, 3
500, 200, 50
</t>
  </si>
  <si>
    <t>Enter values inside supported range for cells A7, B7, and C7 and check calculations. Enter values outside supported range and check that cells are blank.
100, 350, 12
500, 150, 8
400, 200, 4
250, 150, 24
500, 200, 12
500, 150, 24
75, 200, 24
550, 350, 12
500, 200, 3
500, 200, 50</t>
  </si>
  <si>
    <t>Blanks in cells F7 and G7 if inputs in A7 and C7 are within range. Flags in F7 and G7 if inputs in A7 or C7 are outside of range
blank, blank
blank, blank
blank, blank
blank, blank
blank, blank
Reach out to IDT NGS Applications Support, Outside of recommended range for input into Hyb
Reach out to IDT NGS Applications Support, Outside of recommended range of targeted output
Reach out to IDT NGS Applications Support, Outside of recommended range of targeted output
Reach out to IDT NGS Applications Support, Outside of recommended range of libraries to be pooled
Reach out to IDT NGS Applications Support, Outside of recommended range of libraries to be pooled</t>
  </si>
  <si>
    <t xml:space="preserve">Calculations in cells C12 and D12 if inputs in A7, B7, C7 are within range. Blank cells in C12 and D12 if inputs in A7 or C7 are outside of range
15.0, 46.8
75.0, 398.4
60.0, 271.2
37.5, 199.2
75.0, 339.0
blank, blank
blank, blank
blank, blank
blank, blank
blank, blank
</t>
  </si>
  <si>
    <t>Flag in cell F12 and calculations in G12 if inputs in A7, B7, C7 are within range. Blank cells in F12 and G12 if inputs in A7 or C7 are outside of range
Y2 dilution needed, 7.24
no dilution, 0.85
Y2 dilution needed, 1.25
Y2 dilution needed, 1.70
no dilution, 1.00
blank, blank
blank, blank
blank, blank
blank, blank
blank, blank</t>
  </si>
  <si>
    <t>Calculations in cells D16, D17, D18, and D20 if inputs in A7, B7, C7 are within range. Blank cells if inputs in A7 or C7 are outside of range.
52.9, 3.8, 6.3, 63.0
34.9, 2.9, 4.2, 42.0
17.6, 1.3, 2.1, 21.0
104.6, 8.8, 12.6, 126.0
52.9, 3.8, 6.3, 63.0
blank, blank, blank, blank
blank, blank, blank, blank
blank, blank, blank, blank
blank, blank, blank, blank
blank, blank, blank, blank</t>
  </si>
  <si>
    <t>Calculations in cells D24, D25, and D27 if inputs in A7, B7, C7 are within range. Blank cells if inputs in A7 or C7 are outside of range.
60.5, 2.5, 63.0
40.3, 1.7, 42.0
20.2, 0.8, 21.0
121.0, 5.0, 126.0
60.5, 2.5, 63.0
blank, blank, blank
blank, blank, blank
blank, blank, blank
blank, blank, blank
blank, blank, blank</t>
  </si>
  <si>
    <t>Calculation in cell D31 if inputs in A7, B7, C7 are within range. Blank cell if inputs in A7 or C7 are outside of range.
12.0
8.0
4.0
24.0
12.0
blank
blank
blank
blank
blank</t>
  </si>
  <si>
    <t>Calculations in cells C40 and D40 if inputs in A7, B7, C7 are within range. Blank cell if inputs in A7 or C7 are outside of range.
5.0, 15.6
25.0, 132.8
20.0, 90.4
12.5, 66.4
25.0, 113.0
blank, blank
blank, blank
blank, blank
blank, blank
blank, blank</t>
  </si>
  <si>
    <t>Calculations in cells C44 and D44 if inputs in A7, B7, C7 are within range. Blank cell if inputs in A7 or C7 are outside of range.
60.0, 187.3
200.0, 1062.4
80.0, 361.6
300.0, 1593.6
300.0, 1355.9
blank, blank
blank, blank
blank, blank
blank, blank
blank, blank</t>
  </si>
  <si>
    <t>Calculations in cells D35 and D36 if inputs in A7, B7, C7 are within range. Blank cell if inputs in A7 or C7 are outside of range.
735.0, 1102.5
495.0, 742.5
255.0, 382.5
1455.0, 2182.5
735.0, 1102.5
blank, blank
blank, blank
blank, blank
blank, blank
blank, blank</t>
  </si>
  <si>
    <t>F7=error flag, 2 = 2X volume of SPRl, C7=number of pooled libraries, D7=volume pooled, D27/1.05=pre-hyb II master mix volume without overage, D31=B1 volume, 7.5=Human Cot volume</t>
  </si>
  <si>
    <t>Lynette Lewis</t>
  </si>
  <si>
    <t>Move cursor to cells that contain formulas</t>
  </si>
  <si>
    <t>No information is displayed in the cell contents ribbon bar</t>
  </si>
  <si>
    <r>
      <t xml:space="preserve">Security:  </t>
    </r>
    <r>
      <rPr>
        <sz val="10"/>
        <rFont val="Arial"/>
        <family val="2"/>
      </rPr>
      <t xml:space="preserve">All cells containing formulas are hidden to users in the cell contents ribbon bar.  </t>
    </r>
  </si>
  <si>
    <t xml:space="preserve">Record the actual computer configuration information during and verify each attribute meets or exceeds the minimum requirements:
1. CPU Speed (Processor): 2.6GHz
2. Memory (RAM): 16.0 GB
3. Operating System Version: Windows 10 Enterprise
4. Hard Disk Size:  235GB
5. Excel Software Version: Microsoft® Excel® for Microsoft 365 MSO (Version 2308 Build 16.0.16731.20182) 64-bit </t>
  </si>
  <si>
    <t>LL
9/29/2023</t>
  </si>
  <si>
    <t xml:space="preserve">Pass  </t>
  </si>
  <si>
    <t>Pass</t>
  </si>
  <si>
    <t>tested input of 100 and 700</t>
  </si>
  <si>
    <t>All cells containing equation were verified</t>
  </si>
  <si>
    <t>all cells containing text or equation were verified</t>
  </si>
  <si>
    <t>Targeted output 
per library</t>
  </si>
  <si>
    <t>Insert size</t>
  </si>
  <si>
    <t>Number of libraries 
to be pooled</t>
  </si>
  <si>
    <t xml:space="preserve">Volume pooled 
per sample pool </t>
  </si>
  <si>
    <t>Y2 Dilution needed?</t>
  </si>
  <si>
    <t>Total volume Master Mix</t>
  </si>
  <si>
    <t>Volume into pool</t>
  </si>
  <si>
    <t>Total volume</t>
  </si>
  <si>
    <t>2X SPRI Clean up</t>
  </si>
  <si>
    <r>
      <t>ng/</t>
    </r>
    <r>
      <rPr>
        <sz val="12"/>
        <color theme="1"/>
        <rFont val="Calibri"/>
        <family val="2"/>
      </rPr>
      <t>µ</t>
    </r>
    <r>
      <rPr>
        <sz val="12"/>
        <color theme="1"/>
        <rFont val="Calibri"/>
        <family val="2"/>
        <scheme val="minor"/>
      </rPr>
      <t>L</t>
    </r>
  </si>
  <si>
    <t>Selected library fraction
(per library)
in final 20 µL elution</t>
  </si>
  <si>
    <t>ng/µL</t>
  </si>
  <si>
    <t xml:space="preserve">Final pool concentration (total)
in final 20uL elution
</t>
  </si>
  <si>
    <r>
      <t xml:space="preserve">3X Yield threshold per library
 in 20 </t>
    </r>
    <r>
      <rPr>
        <sz val="12"/>
        <color theme="1"/>
        <rFont val="Calibri"/>
        <family val="2"/>
      </rPr>
      <t>µ</t>
    </r>
    <r>
      <rPr>
        <sz val="12"/>
        <color theme="1"/>
        <rFont val="Calibri"/>
        <family val="2"/>
        <scheme val="minor"/>
      </rPr>
      <t>L sample volume 
into Normalase PreHyb I</t>
    </r>
  </si>
  <si>
    <t>Normalase Pre-Hyb II inactivation</t>
  </si>
  <si>
    <t>Normalase Pre-Hyb I reaction Master Mix</t>
  </si>
  <si>
    <t xml:space="preserve"> Input desired values into gray input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</si>
</sst>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2"/>
      <color theme="1"/>
      <name val="Calibri"/>
      <family val="2"/>
      <scheme val="minor"/>
    </font>
    <font>
      <sz val="10"/>
      <color theme="1"/>
      <name val="Arial"/>
      <family val="2"/>
    </font>
    <font>
      <sz val="11"/>
      <color theme="1"/>
      <name val="Calibri"/>
      <family val="2"/>
      <scheme val="minor"/>
    </font>
    <font>
      <sz val="40"/>
      <color theme="1"/>
      <name val="Calibri"/>
      <family val="2"/>
      <scheme val="minor"/>
    </font>
    <font>
      <sz val="12"/>
      <color theme="0"/>
      <name val="Calibri"/>
      <family val="2"/>
      <scheme val="minor"/>
    </font>
    <font>
      <sz val="10"/>
      <name val="Arial"/>
      <family val="2"/>
    </font>
    <font>
      <sz val="12"/>
      <color theme="1"/>
      <name val="Arial"/>
      <family val="2"/>
    </font>
    <font>
      <sz val="10"/>
      <color theme="1"/>
      <name val="Arial"/>
      <family val="2"/>
    </font>
    <font>
      <sz val="10"/>
      <color rgb="FFFF0000"/>
      <name val="Arial"/>
      <family val="2"/>
    </font>
    <font>
      <b/>
      <sz val="12"/>
      <color theme="1"/>
      <name val="Calibri"/>
      <family val="2"/>
      <scheme val="minor"/>
    </font>
    <font>
      <b/>
      <sz val="16"/>
      <color theme="0"/>
      <name val="Arial"/>
      <family val="2"/>
    </font>
    <font>
      <sz val="16"/>
      <color theme="0"/>
      <name val="Arial"/>
      <family val="2"/>
    </font>
    <font>
      <sz val="12"/>
      <name val="Arial"/>
      <family val="2"/>
    </font>
    <font>
      <b/>
      <sz val="10"/>
      <name val="Arial"/>
      <family val="2"/>
    </font>
    <font>
      <b/>
      <sz val="9"/>
      <name val="Arial"/>
      <family val="2"/>
    </font>
    <font>
      <i/>
      <sz val="10"/>
      <color rgb="FF0000CC"/>
      <name val="Arial"/>
      <family val="2"/>
    </font>
    <font>
      <sz val="9"/>
      <name val="Arial"/>
      <family val="2"/>
    </font>
    <font>
      <b/>
      <sz val="12"/>
      <name val="Arial"/>
      <family val="2"/>
    </font>
    <font>
      <b/>
      <i/>
      <sz val="12"/>
      <color indexed="12"/>
      <name val="Arial"/>
      <family val="2"/>
    </font>
    <font>
      <sz val="8"/>
      <color indexed="12"/>
      <name val="Arial"/>
      <family val="2"/>
    </font>
    <font>
      <sz val="10"/>
      <color rgb="FF0000CC"/>
      <name val="Arial"/>
      <family val="2"/>
    </font>
    <font>
      <i/>
      <sz val="10"/>
      <color indexed="12"/>
      <name val="Arial"/>
      <family val="2"/>
    </font>
    <font>
      <sz val="10"/>
      <color indexed="12"/>
      <name val="Arial"/>
      <family val="2"/>
    </font>
    <font>
      <i/>
      <sz val="10"/>
      <name val="Arial"/>
      <family val="2"/>
    </font>
    <font>
      <b/>
      <u/>
      <sz val="12"/>
      <name val="Arial"/>
      <family val="2"/>
    </font>
    <font>
      <b/>
      <sz val="10"/>
      <color theme="1"/>
      <name val="Arial"/>
      <family val="2"/>
    </font>
    <font>
      <b/>
      <sz val="10"/>
      <color rgb="FFD5E456"/>
      <name val="Arial"/>
      <family val="2"/>
    </font>
    <font>
      <sz val="10"/>
      <color rgb="FFD5E456"/>
      <name val="Arial"/>
      <family val="2"/>
    </font>
    <font>
      <sz val="12"/>
      <name val="Calibri"/>
      <family val="2"/>
      <scheme val="minor"/>
    </font>
    <font>
      <sz val="10"/>
      <color rgb="FF00B0F0"/>
      <name val="Arial"/>
      <family val="2"/>
    </font>
    <font>
      <sz val="12"/>
      <color rgb="FFFF0000"/>
      <name val="Calibri"/>
      <family val="2"/>
      <scheme val="minor"/>
    </font>
    <font>
      <sz val="11"/>
      <color rgb="FF444444"/>
      <name val="Calibri"/>
      <family val="2"/>
      <charset val="1"/>
    </font>
    <font>
      <sz val="12"/>
      <color theme="1"/>
      <name val="Calibri"/>
      <family val="2"/>
    </font>
  </fonts>
  <fills count="14">
    <fill>
      <patternFill patternType="none"/>
    </fill>
    <fill>
      <patternFill patternType="gray125"/>
    </fill>
    <fill>
      <patternFill patternType="solid">
        <fgColor rgb="FFFFFFCC"/>
        <bgColor indexed="64"/>
      </patternFill>
    </fill>
    <fill>
      <patternFill patternType="solid">
        <fgColor rgb="FFDDEBF7"/>
        <bgColor indexed="64"/>
      </patternFill>
    </fill>
    <fill>
      <patternFill patternType="solid">
        <fgColor rgb="FFFF8135"/>
        <bgColor indexed="64"/>
      </patternFill>
    </fill>
    <fill>
      <patternFill patternType="solid">
        <fgColor theme="4" tint="0.79998168889431442"/>
        <bgColor indexed="64"/>
      </patternFill>
    </fill>
    <fill>
      <patternFill patternType="solid">
        <fgColor rgb="FFA9B240"/>
        <bgColor indexed="64"/>
      </patternFill>
    </fill>
    <fill>
      <patternFill patternType="solid">
        <fgColor rgb="FF27628E"/>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C7CE"/>
        <bgColor indexed="64"/>
      </patternFill>
    </fill>
    <fill>
      <patternFill patternType="solid">
        <fgColor rgb="FF004B87"/>
        <bgColor indexed="64"/>
      </patternFill>
    </fill>
    <fill>
      <patternFill patternType="solid">
        <fgColor rgb="FF003B5C"/>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medium">
        <color indexed="64"/>
      </right>
      <top/>
      <bottom style="thin">
        <color indexed="64"/>
      </bottom>
      <diagonal/>
    </border>
    <border>
      <left/>
      <right style="thin">
        <color rgb="FF000000"/>
      </right>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style="thin">
        <color rgb="FF000000"/>
      </left>
      <right style="medium">
        <color indexed="64"/>
      </right>
      <top style="thin">
        <color indexed="64"/>
      </top>
      <bottom style="thin">
        <color rgb="FF000000"/>
      </bottom>
      <diagonal/>
    </border>
  </borders>
  <cellStyleXfs count="8">
    <xf numFmtId="0" fontId="0" fillId="0" borderId="0"/>
    <xf numFmtId="0" fontId="5" fillId="2" borderId="0">
      <alignment vertical="center"/>
    </xf>
    <xf numFmtId="0" fontId="6" fillId="0" borderId="0"/>
    <xf numFmtId="0" fontId="5" fillId="3" borderId="0">
      <alignment vertical="center"/>
      <protection locked="0"/>
    </xf>
    <xf numFmtId="0" fontId="7" fillId="4" borderId="0" applyProtection="0">
      <alignment horizontal="center" vertical="center"/>
      <protection locked="0"/>
    </xf>
    <xf numFmtId="0" fontId="7" fillId="6" borderId="0" applyProtection="0">
      <alignment horizontal="center" vertical="center"/>
      <protection locked="0"/>
    </xf>
    <xf numFmtId="0" fontId="2" fillId="0" borderId="0"/>
    <xf numFmtId="0" fontId="7" fillId="7" borderId="0" applyProtection="0">
      <alignment horizontal="center" vertical="center"/>
      <protection locked="0"/>
    </xf>
  </cellStyleXfs>
  <cellXfs count="12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2" fontId="0" fillId="0" borderId="0" xfId="0" applyNumberFormat="1"/>
    <xf numFmtId="9" fontId="0" fillId="0" borderId="0" xfId="0" applyNumberFormat="1"/>
    <xf numFmtId="1" fontId="0" fillId="0" borderId="0" xfId="0" applyNumberFormat="1" applyAlignment="1">
      <alignment horizontal="center"/>
    </xf>
    <xf numFmtId="0" fontId="0" fillId="0" borderId="0" xfId="0" quotePrefix="1"/>
    <xf numFmtId="2" fontId="0" fillId="0" borderId="0" xfId="0" applyNumberFormat="1" applyAlignment="1">
      <alignment horizontal="center"/>
    </xf>
    <xf numFmtId="164" fontId="8" fillId="0" borderId="2" xfId="0" applyNumberFormat="1" applyFont="1" applyBorder="1" applyAlignment="1">
      <alignment horizontal="center" vertical="center"/>
    </xf>
    <xf numFmtId="0" fontId="9" fillId="0" borderId="0" xfId="0" applyFont="1"/>
    <xf numFmtId="1" fontId="5" fillId="0" borderId="0" xfId="0" applyNumberFormat="1" applyFont="1" applyAlignment="1" applyProtection="1">
      <alignment horizontal="center" vertical="center"/>
      <protection locked="0"/>
    </xf>
    <xf numFmtId="164" fontId="8" fillId="0" borderId="0" xfId="0" applyNumberFormat="1" applyFont="1" applyAlignment="1">
      <alignment horizontal="center" vertical="center"/>
    </xf>
    <xf numFmtId="0" fontId="5" fillId="9" borderId="3" xfId="1" applyFill="1" applyBorder="1">
      <alignment vertical="center"/>
    </xf>
    <xf numFmtId="0" fontId="13" fillId="9" borderId="0" xfId="1" applyFont="1" applyFill="1" applyAlignment="1">
      <alignment horizontal="right" vertical="center" wrapText="1"/>
    </xf>
    <xf numFmtId="0" fontId="5" fillId="9" borderId="8" xfId="6" applyFont="1" applyFill="1" applyBorder="1" applyAlignment="1" applyProtection="1">
      <alignment horizontal="center" vertical="center"/>
      <protection locked="0"/>
    </xf>
    <xf numFmtId="0" fontId="5" fillId="9" borderId="8" xfId="1" applyFill="1" applyBorder="1" applyAlignment="1" applyProtection="1">
      <alignment horizontal="center" vertical="center" wrapText="1"/>
      <protection locked="0"/>
    </xf>
    <xf numFmtId="0" fontId="5" fillId="9" borderId="7" xfId="1" applyFill="1" applyBorder="1">
      <alignment vertical="center"/>
    </xf>
    <xf numFmtId="0" fontId="5" fillId="2" borderId="9" xfId="1" applyBorder="1">
      <alignment vertical="center"/>
    </xf>
    <xf numFmtId="0" fontId="5" fillId="9" borderId="0" xfId="1" applyFill="1" applyAlignment="1">
      <alignment horizontal="right"/>
    </xf>
    <xf numFmtId="0" fontId="5" fillId="9" borderId="0" xfId="1" applyFill="1" applyAlignment="1">
      <alignment horizontal="center"/>
    </xf>
    <xf numFmtId="0" fontId="5" fillId="9" borderId="2" xfId="6" applyFont="1" applyFill="1" applyBorder="1" applyAlignment="1" applyProtection="1">
      <alignment horizontal="center" vertical="center"/>
      <protection locked="0"/>
    </xf>
    <xf numFmtId="0" fontId="5" fillId="9" borderId="2" xfId="1" applyFill="1" applyBorder="1" applyAlignment="1" applyProtection="1">
      <alignment horizontal="center" vertical="center" wrapText="1"/>
      <protection locked="0"/>
    </xf>
    <xf numFmtId="0" fontId="14" fillId="10" borderId="10" xfId="1" applyFont="1" applyFill="1" applyBorder="1" applyAlignment="1">
      <alignment horizontal="center" vertical="top" wrapText="1"/>
    </xf>
    <xf numFmtId="0" fontId="14" fillId="10" borderId="11" xfId="1" applyFont="1" applyFill="1" applyBorder="1" applyAlignment="1">
      <alignment horizontal="center" vertical="top" wrapText="1"/>
    </xf>
    <xf numFmtId="0" fontId="14" fillId="10" borderId="12" xfId="1" applyFont="1" applyFill="1" applyBorder="1" applyAlignment="1">
      <alignment horizontal="center" vertical="top" wrapText="1"/>
    </xf>
    <xf numFmtId="0" fontId="5" fillId="0" borderId="13" xfId="1" applyFill="1" applyBorder="1" applyAlignment="1">
      <alignment horizontal="center" vertical="center" wrapText="1"/>
    </xf>
    <xf numFmtId="0" fontId="5" fillId="0" borderId="14" xfId="1" applyFill="1" applyBorder="1" applyAlignment="1">
      <alignment horizontal="left" vertical="top" wrapText="1"/>
    </xf>
    <xf numFmtId="165" fontId="5" fillId="0" borderId="14" xfId="3" applyNumberFormat="1" applyFill="1" applyBorder="1" applyAlignment="1">
      <alignment horizontal="left" vertical="top" wrapText="1"/>
      <protection locked="0"/>
    </xf>
    <xf numFmtId="165" fontId="5" fillId="2" borderId="14" xfId="3" applyNumberFormat="1" applyFill="1" applyBorder="1" applyAlignment="1">
      <alignment horizontal="left" vertical="top" wrapText="1"/>
      <protection locked="0"/>
    </xf>
    <xf numFmtId="0" fontId="14" fillId="2" borderId="14" xfId="1" applyFont="1" applyBorder="1" applyAlignment="1" applyProtection="1">
      <alignment horizontal="center" vertical="center" wrapText="1"/>
      <protection locked="0"/>
    </xf>
    <xf numFmtId="0" fontId="16" fillId="2" borderId="14" xfId="1" applyFont="1" applyBorder="1" applyAlignment="1" applyProtection="1">
      <alignment horizontal="center" vertical="center" wrapText="1"/>
      <protection locked="0"/>
    </xf>
    <xf numFmtId="0" fontId="16" fillId="2" borderId="15" xfId="1" applyFont="1" applyBorder="1" applyAlignment="1" applyProtection="1">
      <alignment horizontal="left" vertical="top" wrapText="1"/>
      <protection locked="0"/>
    </xf>
    <xf numFmtId="0" fontId="5" fillId="2" borderId="13" xfId="1" applyBorder="1" applyAlignment="1">
      <alignment horizontal="center" vertical="center"/>
    </xf>
    <xf numFmtId="0" fontId="5" fillId="2" borderId="19" xfId="1" applyBorder="1" applyAlignment="1">
      <alignment horizontal="left" vertical="top" wrapText="1"/>
    </xf>
    <xf numFmtId="165" fontId="20" fillId="2" borderId="19" xfId="3" applyNumberFormat="1" applyFont="1" applyFill="1" applyBorder="1" applyAlignment="1">
      <alignment horizontal="left" vertical="top" wrapText="1"/>
      <protection locked="0"/>
    </xf>
    <xf numFmtId="0" fontId="5" fillId="9" borderId="20" xfId="1" applyFill="1" applyBorder="1" applyAlignment="1">
      <alignment horizontal="center" vertical="center"/>
    </xf>
    <xf numFmtId="0" fontId="13" fillId="9" borderId="21" xfId="1" applyFont="1" applyFill="1" applyBorder="1" applyAlignment="1">
      <alignment horizontal="left" vertical="top" wrapText="1"/>
    </xf>
    <xf numFmtId="165" fontId="5" fillId="9" borderId="21" xfId="3" applyNumberFormat="1" applyFill="1" applyBorder="1" applyAlignment="1">
      <alignment horizontal="left" vertical="top" wrapText="1"/>
      <protection locked="0"/>
    </xf>
    <xf numFmtId="0" fontId="14" fillId="2" borderId="21" xfId="1" applyFont="1" applyBorder="1" applyAlignment="1" applyProtection="1">
      <alignment horizontal="center" vertical="center" wrapText="1"/>
      <protection locked="0"/>
    </xf>
    <xf numFmtId="0" fontId="16" fillId="2" borderId="21" xfId="1" applyFont="1" applyBorder="1" applyAlignment="1" applyProtection="1">
      <alignment horizontal="center" vertical="center" wrapText="1"/>
      <protection locked="0"/>
    </xf>
    <xf numFmtId="0" fontId="16" fillId="2" borderId="22" xfId="1" applyFont="1" applyBorder="1" applyAlignment="1" applyProtection="1">
      <alignment horizontal="left" vertical="top" wrapText="1"/>
      <protection locked="0"/>
    </xf>
    <xf numFmtId="0" fontId="5" fillId="11" borderId="23" xfId="1" applyFill="1" applyBorder="1" applyAlignment="1">
      <alignment horizontal="center" vertical="center"/>
    </xf>
    <xf numFmtId="0" fontId="26" fillId="7" borderId="0" xfId="7" applyFont="1" applyProtection="1">
      <alignment horizontal="center" vertical="center"/>
    </xf>
    <xf numFmtId="0" fontId="27" fillId="0" borderId="0" xfId="6" applyFont="1"/>
    <xf numFmtId="0" fontId="27" fillId="0" borderId="7" xfId="6" applyFont="1" applyBorder="1"/>
    <xf numFmtId="0" fontId="27" fillId="0" borderId="3" xfId="6" applyFont="1" applyBorder="1"/>
    <xf numFmtId="0" fontId="13" fillId="10" borderId="29" xfId="6" applyFont="1" applyFill="1" applyBorder="1" applyAlignment="1">
      <alignment horizontal="center" vertical="center"/>
    </xf>
    <xf numFmtId="0" fontId="13" fillId="10" borderId="29" xfId="6" applyFont="1" applyFill="1" applyBorder="1" applyAlignment="1">
      <alignment horizontal="center" vertical="center" wrapText="1"/>
    </xf>
    <xf numFmtId="2" fontId="5" fillId="2" borderId="1" xfId="6" applyNumberFormat="1" applyFont="1" applyFill="1" applyBorder="1" applyAlignment="1" applyProtection="1">
      <alignment horizontal="center" vertical="center"/>
      <protection locked="0"/>
    </xf>
    <xf numFmtId="164" fontId="5" fillId="5" borderId="1" xfId="6" applyNumberFormat="1" applyFont="1" applyFill="1" applyBorder="1" applyAlignment="1">
      <alignment horizontal="center" vertical="center"/>
    </xf>
    <xf numFmtId="2" fontId="5" fillId="5" borderId="1" xfId="6" applyNumberFormat="1" applyFont="1" applyFill="1" applyBorder="1" applyAlignment="1">
      <alignment horizontal="center" vertical="center"/>
    </xf>
    <xf numFmtId="164" fontId="8" fillId="5" borderId="1" xfId="6" applyNumberFormat="1" applyFont="1" applyFill="1" applyBorder="1" applyAlignment="1">
      <alignment horizontal="center" vertical="center"/>
    </xf>
    <xf numFmtId="2" fontId="5" fillId="2" borderId="9" xfId="6" applyNumberFormat="1" applyFont="1" applyFill="1" applyBorder="1" applyAlignment="1" applyProtection="1">
      <alignment horizontal="center" vertical="center"/>
      <protection locked="0"/>
    </xf>
    <xf numFmtId="0" fontId="30" fillId="0" borderId="0" xfId="0" applyFont="1" applyAlignment="1">
      <alignment wrapText="1"/>
    </xf>
    <xf numFmtId="0" fontId="1" fillId="0" borderId="30" xfId="6" applyFont="1" applyBorder="1" applyAlignment="1">
      <alignment horizontal="center" vertical="center"/>
    </xf>
    <xf numFmtId="0" fontId="1" fillId="0" borderId="31" xfId="6" applyFont="1" applyBorder="1" applyAlignment="1">
      <alignment horizontal="center" vertical="center"/>
    </xf>
    <xf numFmtId="0" fontId="1" fillId="0" borderId="3" xfId="6" applyFont="1" applyBorder="1"/>
    <xf numFmtId="0" fontId="1" fillId="0" borderId="0" xfId="6" applyFont="1"/>
    <xf numFmtId="0" fontId="1" fillId="0" borderId="7" xfId="6" applyFont="1" applyBorder="1"/>
    <xf numFmtId="2" fontId="1" fillId="0" borderId="1" xfId="6" applyNumberFormat="1" applyFont="1" applyBorder="1" applyAlignment="1">
      <alignment horizontal="center" vertical="center"/>
    </xf>
    <xf numFmtId="2" fontId="1" fillId="0" borderId="9" xfId="6" applyNumberFormat="1" applyFont="1" applyBorder="1" applyAlignment="1">
      <alignment horizontal="center" vertical="center"/>
    </xf>
    <xf numFmtId="0" fontId="1" fillId="0" borderId="1" xfId="6" applyFont="1" applyBorder="1" applyAlignment="1">
      <alignment horizontal="center" vertical="center"/>
    </xf>
    <xf numFmtId="164" fontId="1" fillId="0" borderId="1" xfId="6" applyNumberFormat="1" applyFont="1" applyBorder="1" applyAlignment="1">
      <alignment horizontal="center" vertical="center"/>
    </xf>
    <xf numFmtId="0" fontId="1" fillId="0" borderId="1" xfId="6" applyFont="1" applyBorder="1"/>
    <xf numFmtId="0" fontId="1" fillId="0" borderId="9" xfId="6" applyFont="1" applyBorder="1"/>
    <xf numFmtId="164" fontId="1" fillId="0" borderId="1" xfId="6" applyNumberFormat="1" applyFont="1" applyBorder="1"/>
    <xf numFmtId="2" fontId="1" fillId="0" borderId="1" xfId="6" applyNumberFormat="1" applyFont="1" applyBorder="1"/>
    <xf numFmtId="0" fontId="1" fillId="0" borderId="23" xfId="6" applyFont="1" applyBorder="1" applyAlignment="1">
      <alignment horizontal="center" vertical="center"/>
    </xf>
    <xf numFmtId="0" fontId="31" fillId="0" borderId="0" xfId="0" applyFont="1"/>
    <xf numFmtId="0" fontId="13" fillId="10" borderId="32" xfId="6" applyFont="1" applyFill="1" applyBorder="1" applyAlignment="1">
      <alignment horizontal="center" vertical="center"/>
    </xf>
    <xf numFmtId="0" fontId="0" fillId="0" borderId="33" xfId="0" applyBorder="1" applyAlignment="1">
      <alignment horizontal="center" wrapText="1"/>
    </xf>
    <xf numFmtId="0" fontId="0" fillId="0" borderId="34" xfId="0" applyBorder="1" applyAlignment="1">
      <alignment horizontal="center"/>
    </xf>
    <xf numFmtId="0" fontId="0" fillId="0" borderId="35" xfId="0" applyBorder="1" applyAlignment="1">
      <alignment horizontal="center" wrapText="1"/>
    </xf>
    <xf numFmtId="0" fontId="1" fillId="0" borderId="36" xfId="6" applyFont="1" applyBorder="1" applyAlignment="1">
      <alignment horizontal="center" vertical="center"/>
    </xf>
    <xf numFmtId="0" fontId="1" fillId="0" borderId="37" xfId="6" applyFont="1" applyBorder="1" applyAlignment="1">
      <alignment horizontal="center" vertical="center"/>
    </xf>
    <xf numFmtId="0" fontId="13" fillId="0" borderId="38" xfId="6" applyFont="1" applyBorder="1" applyAlignment="1">
      <alignment horizontal="center" vertical="center"/>
    </xf>
    <xf numFmtId="2" fontId="5" fillId="2" borderId="39" xfId="6" applyNumberFormat="1" applyFont="1" applyFill="1" applyBorder="1" applyAlignment="1" applyProtection="1">
      <alignment horizontal="center" vertical="center"/>
      <protection locked="0"/>
    </xf>
    <xf numFmtId="2" fontId="1" fillId="0" borderId="39" xfId="6" applyNumberFormat="1" applyFont="1" applyBorder="1" applyAlignment="1">
      <alignment horizontal="center" vertical="center"/>
    </xf>
    <xf numFmtId="0" fontId="1" fillId="0" borderId="38" xfId="6" applyFont="1" applyBorder="1"/>
    <xf numFmtId="0" fontId="1" fillId="0" borderId="39" xfId="6" applyFont="1" applyBorder="1"/>
    <xf numFmtId="0" fontId="0" fillId="0" borderId="40" xfId="0" applyBorder="1"/>
    <xf numFmtId="0" fontId="13" fillId="0" borderId="41" xfId="6" applyFont="1" applyBorder="1" applyAlignment="1">
      <alignment horizontal="center" vertical="center"/>
    </xf>
    <xf numFmtId="1" fontId="5" fillId="5" borderId="1" xfId="0" applyNumberFormat="1" applyFont="1" applyFill="1" applyBorder="1" applyAlignment="1">
      <alignment horizontal="center" vertical="center"/>
    </xf>
    <xf numFmtId="164" fontId="5" fillId="5" borderId="1" xfId="0" applyNumberFormat="1" applyFont="1" applyFill="1" applyBorder="1" applyAlignment="1" applyProtection="1">
      <alignment horizontal="center" vertical="center"/>
      <protection hidden="1"/>
    </xf>
    <xf numFmtId="164" fontId="8" fillId="5" borderId="1" xfId="0" applyNumberFormat="1" applyFont="1" applyFill="1" applyBorder="1" applyAlignment="1" applyProtection="1">
      <alignment horizontal="center" vertical="center"/>
      <protection hidden="1"/>
    </xf>
    <xf numFmtId="2" fontId="5" fillId="5" borderId="1" xfId="0" applyNumberFormat="1" applyFont="1" applyFill="1" applyBorder="1" applyAlignment="1" applyProtection="1">
      <alignment horizontal="center" vertical="center"/>
      <protection hidden="1"/>
    </xf>
    <xf numFmtId="0" fontId="0" fillId="12" borderId="0" xfId="0" applyFill="1"/>
    <xf numFmtId="0" fontId="4" fillId="13" borderId="0" xfId="0" applyFont="1" applyFill="1"/>
    <xf numFmtId="1" fontId="5" fillId="10" borderId="1" xfId="0" applyNumberFormat="1" applyFont="1" applyFill="1" applyBorder="1" applyAlignment="1" applyProtection="1">
      <alignment horizontal="center" vertical="center"/>
      <protection locked="0"/>
    </xf>
    <xf numFmtId="0" fontId="3" fillId="0" borderId="0" xfId="0" applyFont="1" applyAlignment="1">
      <alignment horizontal="center"/>
    </xf>
    <xf numFmtId="0" fontId="0" fillId="0" borderId="0" xfId="0" quotePrefix="1" applyAlignment="1">
      <alignment horizontal="center" wrapText="1"/>
    </xf>
    <xf numFmtId="0" fontId="0" fillId="0" borderId="0" xfId="0" applyAlignment="1">
      <alignment horizontal="center" wrapText="1"/>
    </xf>
    <xf numFmtId="164" fontId="8" fillId="0" borderId="3" xfId="0" applyNumberFormat="1" applyFont="1" applyBorder="1" applyAlignment="1" applyProtection="1">
      <alignment horizontal="left" vertical="center"/>
      <protection hidden="1"/>
    </xf>
    <xf numFmtId="164" fontId="8" fillId="0" borderId="0" xfId="0" applyNumberFormat="1" applyFont="1" applyAlignment="1" applyProtection="1">
      <alignment horizontal="left" vertical="center"/>
      <protection hidden="1"/>
    </xf>
    <xf numFmtId="0" fontId="10" fillId="8" borderId="3" xfId="1" applyFont="1" applyFill="1" applyBorder="1" applyAlignment="1">
      <alignment horizontal="center" vertical="center" wrapText="1"/>
    </xf>
    <xf numFmtId="0" fontId="11" fillId="8" borderId="0" xfId="6" applyFont="1" applyFill="1" applyAlignment="1">
      <alignment horizontal="center" vertical="center"/>
    </xf>
    <xf numFmtId="0" fontId="11" fillId="8" borderId="7" xfId="6" applyFont="1" applyFill="1" applyBorder="1" applyAlignment="1">
      <alignment horizontal="center" vertical="center"/>
    </xf>
    <xf numFmtId="0" fontId="17" fillId="0" borderId="16" xfId="1" applyFont="1" applyFill="1" applyBorder="1" applyAlignment="1">
      <alignment horizontal="right"/>
    </xf>
    <xf numFmtId="0" fontId="17" fillId="0" borderId="17" xfId="1" applyFont="1" applyFill="1" applyBorder="1" applyAlignment="1">
      <alignment horizontal="right"/>
    </xf>
    <xf numFmtId="0" fontId="18" fillId="2" borderId="17" xfId="1" applyFont="1" applyBorder="1" applyAlignment="1" applyProtection="1">
      <alignment horizontal="left" vertical="center"/>
      <protection locked="0"/>
    </xf>
    <xf numFmtId="0" fontId="18" fillId="2" borderId="18" xfId="1" applyFont="1" applyBorder="1" applyAlignment="1" applyProtection="1">
      <alignment horizontal="left" vertical="center"/>
      <protection locked="0"/>
    </xf>
    <xf numFmtId="0" fontId="17" fillId="11" borderId="24" xfId="1" applyFont="1" applyFill="1" applyBorder="1" applyAlignment="1">
      <alignment horizontal="center" vertical="center" wrapText="1"/>
    </xf>
    <xf numFmtId="0" fontId="17" fillId="11" borderId="8" xfId="1" applyFont="1" applyFill="1" applyBorder="1" applyAlignment="1">
      <alignment horizontal="center" vertical="center" wrapText="1"/>
    </xf>
    <xf numFmtId="0" fontId="17" fillId="11" borderId="25"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11" fillId="8" borderId="5" xfId="6" applyFont="1" applyFill="1" applyBorder="1" applyAlignment="1">
      <alignment horizontal="center" vertical="center"/>
    </xf>
    <xf numFmtId="0" fontId="11" fillId="8" borderId="6" xfId="6" applyFont="1" applyFill="1" applyBorder="1" applyAlignment="1">
      <alignment horizontal="center" vertical="center"/>
    </xf>
    <xf numFmtId="0" fontId="12" fillId="2" borderId="3" xfId="1" applyFont="1" applyBorder="1">
      <alignment vertical="center"/>
    </xf>
    <xf numFmtId="0" fontId="12" fillId="2" borderId="0" xfId="1" applyFont="1">
      <alignment vertical="center"/>
    </xf>
    <xf numFmtId="0" fontId="12" fillId="2" borderId="7" xfId="1" applyFont="1" applyBorder="1">
      <alignment vertical="center"/>
    </xf>
    <xf numFmtId="0" fontId="10" fillId="8" borderId="3" xfId="1" applyFont="1" applyFill="1" applyBorder="1" applyAlignment="1">
      <alignment horizontal="center" vertical="center"/>
    </xf>
    <xf numFmtId="0" fontId="11" fillId="8" borderId="0" xfId="6" applyFont="1" applyFill="1"/>
    <xf numFmtId="0" fontId="11" fillId="8" borderId="7" xfId="6" applyFont="1" applyFill="1" applyBorder="1"/>
    <xf numFmtId="14" fontId="5" fillId="2" borderId="9" xfId="1" applyNumberFormat="1" applyBorder="1">
      <alignment vertical="center"/>
    </xf>
    <xf numFmtId="0" fontId="5" fillId="2" borderId="9" xfId="1" applyBorder="1">
      <alignment vertical="center"/>
    </xf>
    <xf numFmtId="0" fontId="25" fillId="4" borderId="26" xfId="4" applyFont="1" applyBorder="1" applyProtection="1">
      <alignment horizontal="center" vertical="center"/>
    </xf>
    <xf numFmtId="0" fontId="25" fillId="4" borderId="27" xfId="4" applyFont="1" applyBorder="1" applyProtection="1">
      <alignment horizontal="center" vertical="center"/>
    </xf>
    <xf numFmtId="0" fontId="25" fillId="4" borderId="28" xfId="4" applyFont="1" applyBorder="1" applyProtection="1">
      <alignment horizontal="center" vertical="center"/>
    </xf>
    <xf numFmtId="0" fontId="25" fillId="6" borderId="26" xfId="5" applyFont="1" applyBorder="1" applyProtection="1">
      <alignment horizontal="center" vertical="center"/>
    </xf>
    <xf numFmtId="0" fontId="25" fillId="6" borderId="27" xfId="5" applyFont="1" applyBorder="1" applyProtection="1">
      <alignment horizontal="center" vertical="center"/>
    </xf>
    <xf numFmtId="0" fontId="25" fillId="6" borderId="28" xfId="5" applyFont="1" applyBorder="1" applyProtection="1">
      <alignment horizontal="center" vertical="center"/>
    </xf>
    <xf numFmtId="0" fontId="26" fillId="7" borderId="0" xfId="7" applyFont="1" applyProtection="1">
      <alignment horizontal="center" vertical="center"/>
    </xf>
    <xf numFmtId="0" fontId="26" fillId="7" borderId="0" xfId="7" applyFont="1" applyAlignment="1" applyProtection="1">
      <alignment horizontal="left" vertical="center"/>
    </xf>
  </cellXfs>
  <cellStyles count="8">
    <cellStyle name="Calculated Cell" xfId="3" xr:uid="{956161B4-9F53-44AA-B17C-78B8FB40144C}"/>
    <cellStyle name="IDT Dark Blue" xfId="7" xr:uid="{D9EA3D6D-DE30-4F63-A4EA-63C2CB89FDAE}"/>
    <cellStyle name="IDT Dark Green" xfId="5" xr:uid="{EB7B8947-3F2C-4536-AA2B-CF9DFE4A7CA2}"/>
    <cellStyle name="IDT Orange" xfId="4" xr:uid="{CD008266-5D5D-47EB-8939-9F3859B03AC6}"/>
    <cellStyle name="Normal" xfId="0" builtinId="0"/>
    <cellStyle name="Normal 2" xfId="6" xr:uid="{BF64D947-220A-4ADD-BD0E-D8E47E44B394}"/>
    <cellStyle name="Normal 3" xfId="2" xr:uid="{740E19A9-BFE9-4CD5-8FF5-0E016479685D}"/>
    <cellStyle name="User Entry Cell" xfId="1" xr:uid="{09AB6B19-9D07-49A1-8DF8-BC5EA5B61B54}"/>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3B5C"/>
      <color rgb="FF004B8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271702</xdr:colOff>
      <xdr:row>0</xdr:row>
      <xdr:rowOff>136796</xdr:rowOff>
    </xdr:from>
    <xdr:to>
      <xdr:col>1</xdr:col>
      <xdr:colOff>947011</xdr:colOff>
      <xdr:row>0</xdr:row>
      <xdr:rowOff>740389</xdr:rowOff>
    </xdr:to>
    <xdr:pic>
      <xdr:nvPicPr>
        <xdr:cNvPr id="3" name="Picture 2">
          <a:extLst>
            <a:ext uri="{FF2B5EF4-FFF2-40B4-BE49-F238E27FC236}">
              <a16:creationId xmlns:a16="http://schemas.microsoft.com/office/drawing/2014/main" id="{1616E698-4E83-6F56-A75E-B7FC232F40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702" y="136796"/>
          <a:ext cx="2109662" cy="603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FF5C-A517-294C-BBF8-E8F825AAAD4B}">
  <dimension ref="A1:L50"/>
  <sheetViews>
    <sheetView tabSelected="1" zoomScale="85" zoomScaleNormal="85" workbookViewId="0">
      <selection activeCell="I10" sqref="I10"/>
    </sheetView>
  </sheetViews>
  <sheetFormatPr defaultColWidth="10.59765625" defaultRowHeight="15.6" x14ac:dyDescent="0.3"/>
  <cols>
    <col min="1" max="1" width="18.69921875" customWidth="1"/>
    <col min="2" max="2" width="13.19921875" bestFit="1" customWidth="1"/>
    <col min="3" max="3" width="17.19921875" bestFit="1" customWidth="1"/>
    <col min="4" max="4" width="19.59765625" bestFit="1" customWidth="1"/>
    <col min="5" max="5" width="5.59765625" customWidth="1"/>
    <col min="6" max="6" width="34.59765625" bestFit="1" customWidth="1"/>
    <col min="7" max="7" width="17.5" bestFit="1" customWidth="1"/>
    <col min="8" max="8" width="25" customWidth="1"/>
    <col min="9" max="9" width="17.5" bestFit="1" customWidth="1"/>
    <col min="10" max="10" width="5.59765625" customWidth="1"/>
    <col min="11" max="12" width="15.59765625" customWidth="1"/>
  </cols>
  <sheetData>
    <row r="1" spans="1:10" s="87" customFormat="1" ht="69.599999999999994" customHeight="1" x14ac:dyDescent="0.3"/>
    <row r="2" spans="1:10" x14ac:dyDescent="0.3">
      <c r="A2" s="10" t="s">
        <v>221</v>
      </c>
      <c r="B2" s="10"/>
      <c r="C2" s="10"/>
    </row>
    <row r="5" spans="1:10" ht="33" customHeight="1" x14ac:dyDescent="0.3">
      <c r="A5" s="3" t="s">
        <v>205</v>
      </c>
      <c r="B5" s="1" t="s">
        <v>206</v>
      </c>
      <c r="C5" s="3" t="s">
        <v>207</v>
      </c>
      <c r="D5" s="3" t="s">
        <v>208</v>
      </c>
      <c r="J5" s="3"/>
    </row>
    <row r="6" spans="1:10" x14ac:dyDescent="0.3">
      <c r="A6" s="1" t="s">
        <v>3</v>
      </c>
      <c r="B6" s="1" t="s">
        <v>4</v>
      </c>
      <c r="C6" s="1" t="s">
        <v>5</v>
      </c>
      <c r="D6" s="1" t="s">
        <v>6</v>
      </c>
    </row>
    <row r="7" spans="1:10" x14ac:dyDescent="0.3">
      <c r="A7" s="89"/>
      <c r="B7" s="89"/>
      <c r="C7" s="89"/>
      <c r="D7" s="83">
        <v>24</v>
      </c>
      <c r="F7" s="85" t="str" cm="1">
        <f t="array" ref="F7">_xlfn.IFS(A7&lt;100,"Reach out to IDT NGS Applications Support",A7&gt;500,"Reach out to IDT NGS Applications Support",C7&lt;4,"Reach out to IDT NGS Applications Support",C7&gt;24,"Reach out to IDT NGS Applications Support",(A7*C7)&gt;6000,"Reach out to IDT NGS Applications Support",TRUE,"")</f>
        <v>Reach out to IDT NGS Applications Support</v>
      </c>
      <c r="G7" s="93" t="str" cm="1">
        <f t="array" ref="G7">_xlfn.IFS(A7&lt;100,"Outside recommended range of targeted output",A7&gt;500,"Outside recommended range of targeted output",C7&lt;4,"Outside recommended range of libraries to be pooled",C7&gt;24,"Outside recommended range of libraries to be pooled",(A7*C7)&gt;6000,"Outside recommended range for input into Hyb",TRUE,"")</f>
        <v>Outside recommended range of targeted output</v>
      </c>
      <c r="H7" s="94"/>
      <c r="J7" s="4"/>
    </row>
    <row r="8" spans="1:10" x14ac:dyDescent="0.3">
      <c r="A8" s="9"/>
      <c r="B8" s="11"/>
      <c r="C8" s="11"/>
      <c r="D8" s="11"/>
      <c r="F8" s="12"/>
      <c r="J8" s="4"/>
    </row>
    <row r="9" spans="1:10" x14ac:dyDescent="0.3">
      <c r="A9" s="12"/>
    </row>
    <row r="10" spans="1:10" ht="46.5" customHeight="1" x14ac:dyDescent="0.3">
      <c r="C10" s="91" t="s">
        <v>218</v>
      </c>
      <c r="D10" s="92"/>
      <c r="F10" s="1" t="s">
        <v>209</v>
      </c>
      <c r="G10" s="3" t="s">
        <v>8</v>
      </c>
    </row>
    <row r="11" spans="1:10" x14ac:dyDescent="0.3">
      <c r="C11" s="1" t="s">
        <v>214</v>
      </c>
      <c r="D11" s="1" t="s">
        <v>9</v>
      </c>
    </row>
    <row r="12" spans="1:10" x14ac:dyDescent="0.3">
      <c r="C12" s="84" t="str">
        <f>IF(F7="Reach out to IDT NGS Applications Support","",(A7/20*3))</f>
        <v/>
      </c>
      <c r="D12" s="84" t="str">
        <f>IF(C12="","",(1000000*(C12/(($B$7+135)*660+157.9))))</f>
        <v/>
      </c>
      <c r="F12" s="85" t="str">
        <f>IF(F7="Reach out to IDT NGS Applications Support","", (IF(G12=1,"no dilution",(IF(G12&lt;1,"no dilution","Y2 dilution needed")))))</f>
        <v/>
      </c>
      <c r="G12" s="86" t="str">
        <f>IF(F7="Reach out to IDT NGS Applications Support","",(500/($A$7*335/($B$7+135))))</f>
        <v/>
      </c>
    </row>
    <row r="14" spans="1:10" ht="15.6" customHeight="1" x14ac:dyDescent="0.3">
      <c r="A14" s="2"/>
      <c r="C14" t="s">
        <v>220</v>
      </c>
    </row>
    <row r="15" spans="1:10" x14ac:dyDescent="0.3">
      <c r="A15" s="2"/>
      <c r="C15" s="88" t="s">
        <v>10</v>
      </c>
      <c r="D15" s="88" t="s">
        <v>11</v>
      </c>
    </row>
    <row r="16" spans="1:10" x14ac:dyDescent="0.3">
      <c r="A16" s="2"/>
      <c r="C16" t="s">
        <v>12</v>
      </c>
      <c r="D16" s="84" t="str">
        <f>IF(F7="Reach out to IDT NGS Applications Support","",IF(B7&lt;200,((4.15*C7*1.05)),(4.2*C7*1.05)))</f>
        <v/>
      </c>
      <c r="F16" s="3"/>
    </row>
    <row r="17" spans="1:9" x14ac:dyDescent="0.3">
      <c r="A17" s="2"/>
      <c r="C17" t="s">
        <v>13</v>
      </c>
      <c r="D17" s="84" t="str">
        <f>IF(F7="Reach out to IDT NGS Applications Support","",IF(B7&lt;200, (0.35*C7*1.05), (0.3*C7*1.05)))</f>
        <v/>
      </c>
    </row>
    <row r="18" spans="1:9" x14ac:dyDescent="0.3">
      <c r="C18" t="s">
        <v>14</v>
      </c>
      <c r="D18" s="84" t="str">
        <f>IF(F7="Reach out to IDT NGS Applications Support","",(0.5*C7*1.05))</f>
        <v/>
      </c>
    </row>
    <row r="19" spans="1:9" x14ac:dyDescent="0.3">
      <c r="I19" s="5"/>
    </row>
    <row r="20" spans="1:9" ht="31.2" x14ac:dyDescent="0.3">
      <c r="C20" s="2" t="s">
        <v>210</v>
      </c>
      <c r="D20" s="84" t="str">
        <f>IF(F7="Reach out to IDT NGS Applications Support","",(SUM(D16:D18)))</f>
        <v/>
      </c>
      <c r="F20" s="8"/>
      <c r="G20" s="7"/>
    </row>
    <row r="21" spans="1:9" x14ac:dyDescent="0.3">
      <c r="F21" s="8"/>
      <c r="G21" s="7"/>
    </row>
    <row r="22" spans="1:9" x14ac:dyDescent="0.3">
      <c r="C22" t="s">
        <v>15</v>
      </c>
    </row>
    <row r="23" spans="1:9" x14ac:dyDescent="0.3">
      <c r="A23" s="5"/>
      <c r="C23" s="88" t="s">
        <v>10</v>
      </c>
      <c r="D23" s="88" t="s">
        <v>11</v>
      </c>
    </row>
    <row r="24" spans="1:9" x14ac:dyDescent="0.3">
      <c r="C24" t="s">
        <v>16</v>
      </c>
      <c r="D24" s="84" t="str">
        <f>(IF(F7="Reach out to IDT NGS Applications Support"," ",(4.8*$C$7*1.05)))</f>
        <v xml:space="preserve"> </v>
      </c>
    </row>
    <row r="25" spans="1:9" x14ac:dyDescent="0.3">
      <c r="C25" t="s">
        <v>17</v>
      </c>
      <c r="D25" s="84" t="str">
        <f>IF(F7="Reach out to IDT NGS Applications Support","",((0.2*$C$7*1.05)))</f>
        <v/>
      </c>
    </row>
    <row r="27" spans="1:9" ht="31.2" x14ac:dyDescent="0.3">
      <c r="C27" s="2" t="s">
        <v>210</v>
      </c>
      <c r="D27" s="84" t="str">
        <f>(IF(F7="Reach out to IDT NGS Applications Support","",((SUM(D24:D25)))))</f>
        <v/>
      </c>
    </row>
    <row r="28" spans="1:9" x14ac:dyDescent="0.3">
      <c r="C28" s="2"/>
      <c r="D28" s="1"/>
    </row>
    <row r="29" spans="1:9" x14ac:dyDescent="0.3">
      <c r="C29" t="s">
        <v>219</v>
      </c>
    </row>
    <row r="30" spans="1:9" x14ac:dyDescent="0.3">
      <c r="C30" s="88" t="s">
        <v>10</v>
      </c>
      <c r="D30" s="88" t="s">
        <v>211</v>
      </c>
    </row>
    <row r="31" spans="1:9" x14ac:dyDescent="0.3">
      <c r="C31" t="s">
        <v>18</v>
      </c>
      <c r="D31" s="84" t="str">
        <f>IF(F7="Reach out to IDT NGS Applications Support","",((1*$C$7)))</f>
        <v/>
      </c>
    </row>
    <row r="33" spans="1:12" x14ac:dyDescent="0.3">
      <c r="C33" t="s">
        <v>213</v>
      </c>
    </row>
    <row r="34" spans="1:12" x14ac:dyDescent="0.3">
      <c r="C34" s="88" t="s">
        <v>10</v>
      </c>
      <c r="D34" s="88" t="s">
        <v>211</v>
      </c>
    </row>
    <row r="35" spans="1:12" x14ac:dyDescent="0.3">
      <c r="C35" t="s">
        <v>19</v>
      </c>
      <c r="D35" s="84" t="str">
        <f>IF(F7="Reach out to IDT NGS Applications Support","",(2*((C7*D7)+(D27/1.05)+D31+7.5)))</f>
        <v/>
      </c>
    </row>
    <row r="36" spans="1:12" x14ac:dyDescent="0.3">
      <c r="C36" t="s">
        <v>212</v>
      </c>
      <c r="D36" s="84" t="str">
        <f>IF(F7="Reach out to IDT NGS Applications Support","",(D35+(D35/2)))</f>
        <v/>
      </c>
    </row>
    <row r="37" spans="1:12" ht="10.95" customHeight="1" x14ac:dyDescent="0.3">
      <c r="D37" s="1"/>
    </row>
    <row r="38" spans="1:12" ht="46.5" customHeight="1" x14ac:dyDescent="0.3">
      <c r="C38" s="92" t="s">
        <v>215</v>
      </c>
      <c r="D38" s="92"/>
    </row>
    <row r="39" spans="1:12" x14ac:dyDescent="0.3">
      <c r="C39" s="1" t="s">
        <v>216</v>
      </c>
      <c r="D39" s="1" t="s">
        <v>9</v>
      </c>
    </row>
    <row r="40" spans="1:12" x14ac:dyDescent="0.3">
      <c r="C40" s="84" t="str">
        <f>IF(F7="Reach out to IDT NGS Applications Support","",(A7/20))</f>
        <v/>
      </c>
      <c r="D40" s="84" t="str">
        <f>IF(F7="Reach out to IDT NGS Applications Support","",(1000000*(C40/(($B$7+135)*660+157.9))))</f>
        <v/>
      </c>
    </row>
    <row r="41" spans="1:12" ht="11.7" customHeight="1" x14ac:dyDescent="0.3"/>
    <row r="42" spans="1:12" x14ac:dyDescent="0.3">
      <c r="C42" s="92" t="s">
        <v>217</v>
      </c>
      <c r="D42" s="92"/>
    </row>
    <row r="43" spans="1:12" x14ac:dyDescent="0.3">
      <c r="C43" s="1" t="s">
        <v>216</v>
      </c>
      <c r="D43" s="6" t="s">
        <v>9</v>
      </c>
    </row>
    <row r="44" spans="1:12" x14ac:dyDescent="0.3">
      <c r="C44" s="84" t="str">
        <f>IF(F7="Reach out to IDT NGS Applications Support","",(C40*$C$7))</f>
        <v/>
      </c>
      <c r="D44" s="84" t="str">
        <f>IF(F7="Reach out to IDT NGS Applications Support","",(D40*$C$7))</f>
        <v/>
      </c>
    </row>
    <row r="47" spans="1:12" x14ac:dyDescent="0.3">
      <c r="A47" s="90"/>
      <c r="B47" s="90"/>
      <c r="C47" s="90"/>
      <c r="D47" s="90"/>
      <c r="E47" s="90"/>
      <c r="F47" s="90"/>
      <c r="G47" s="90"/>
      <c r="H47" s="90"/>
      <c r="I47" s="90"/>
      <c r="J47" s="90"/>
      <c r="K47" s="90"/>
      <c r="L47" s="90"/>
    </row>
    <row r="48" spans="1:12" x14ac:dyDescent="0.3">
      <c r="A48" s="90"/>
      <c r="B48" s="90"/>
      <c r="C48" s="90"/>
      <c r="D48" s="90"/>
      <c r="E48" s="90"/>
      <c r="F48" s="90"/>
      <c r="G48" s="90"/>
      <c r="H48" s="90"/>
      <c r="I48" s="90"/>
      <c r="J48" s="90"/>
      <c r="K48" s="90"/>
      <c r="L48" s="90"/>
    </row>
    <row r="49" spans="1:12" x14ac:dyDescent="0.3">
      <c r="A49" s="90"/>
      <c r="B49" s="90"/>
      <c r="C49" s="90"/>
      <c r="D49" s="90"/>
      <c r="E49" s="90"/>
      <c r="F49" s="90"/>
      <c r="G49" s="90"/>
      <c r="H49" s="90"/>
      <c r="I49" s="90"/>
      <c r="J49" s="90"/>
      <c r="K49" s="90"/>
      <c r="L49" s="90"/>
    </row>
    <row r="50" spans="1:12" x14ac:dyDescent="0.3">
      <c r="A50" s="90"/>
      <c r="B50" s="90"/>
      <c r="C50" s="90"/>
      <c r="D50" s="90"/>
      <c r="E50" s="90"/>
      <c r="F50" s="90"/>
      <c r="G50" s="90"/>
      <c r="H50" s="90"/>
      <c r="I50" s="90"/>
      <c r="J50" s="90"/>
      <c r="K50" s="90"/>
      <c r="L50" s="90"/>
    </row>
  </sheetData>
  <sheetProtection algorithmName="SHA-512" hashValue="95o+pMYHHyf4H2Iu1DuEWmXpXey1N3sbqReO+jhAgHiDL4ttKDg60QdWvAgorCRQnT2eGgTFqH75K/PbP3LGEA==" saltValue="MzSDzrTFC/8hx18xFreVgQ==" spinCount="100000" sheet="1" objects="1" scenarios="1"/>
  <mergeCells count="5">
    <mergeCell ref="A47:L50"/>
    <mergeCell ref="C10:D10"/>
    <mergeCell ref="C38:D38"/>
    <mergeCell ref="C42:D42"/>
    <mergeCell ref="G7:H7"/>
  </mergeCells>
  <pageMargins left="0.7" right="0.7" top="0.75" bottom="0.75" header="0.3" footer="0.3"/>
  <pageSetup orientation="portrait" r:id="rId1"/>
  <headerFooter>
    <oddFooter>&amp;C_x000D_&amp;1#&amp;"Calibri"&amp;10&amp;KD89B2B Confidential - Company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E0DA94-2AAB-4C3B-A0E6-1327440B2C8B}">
          <x14:formula1>
            <xm:f>Lookup!$A$11:$A$15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E6C5-6A68-4EED-A2BA-F8102E2139AF}">
  <dimension ref="A1:A15"/>
  <sheetViews>
    <sheetView workbookViewId="0">
      <selection activeCell="C53" sqref="C53"/>
    </sheetView>
  </sheetViews>
  <sheetFormatPr defaultRowHeight="15.6" x14ac:dyDescent="0.3"/>
  <cols>
    <col min="1" max="1" width="13.59765625" customWidth="1"/>
    <col min="3" max="3" width="9.59765625" bestFit="1" customWidth="1"/>
    <col min="4" max="4" width="10.09765625" bestFit="1" customWidth="1"/>
    <col min="6" max="6" width="10" bestFit="1" customWidth="1"/>
  </cols>
  <sheetData>
    <row r="1" spans="1:1" x14ac:dyDescent="0.3">
      <c r="A1" s="3"/>
    </row>
    <row r="10" spans="1:1" x14ac:dyDescent="0.3">
      <c r="A10" t="s">
        <v>20</v>
      </c>
    </row>
    <row r="11" spans="1:1" x14ac:dyDescent="0.3">
      <c r="A11">
        <v>150</v>
      </c>
    </row>
    <row r="12" spans="1:1" x14ac:dyDescent="0.3">
      <c r="A12">
        <v>200</v>
      </c>
    </row>
    <row r="13" spans="1:1" x14ac:dyDescent="0.3">
      <c r="A13">
        <v>250</v>
      </c>
    </row>
    <row r="14" spans="1:1" x14ac:dyDescent="0.3">
      <c r="A14">
        <v>300</v>
      </c>
    </row>
    <row r="15" spans="1:1" x14ac:dyDescent="0.3">
      <c r="A15">
        <v>350</v>
      </c>
    </row>
  </sheetData>
  <sortState xmlns:xlrd2="http://schemas.microsoft.com/office/spreadsheetml/2017/richdata2" ref="A2:F3">
    <sortCondition ref="A2: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059C-D62F-4111-B21A-D7EB08BE9D3B}">
  <dimension ref="A1:H32"/>
  <sheetViews>
    <sheetView zoomScaleNormal="100" workbookViewId="0">
      <selection activeCell="C53" sqref="C53"/>
    </sheetView>
  </sheetViews>
  <sheetFormatPr defaultRowHeight="15.6" x14ac:dyDescent="0.3"/>
  <cols>
    <col min="2" max="3" width="40.59765625" customWidth="1"/>
    <col min="4" max="4" width="76.5" customWidth="1"/>
    <col min="8" max="8" width="19.59765625" customWidth="1"/>
  </cols>
  <sheetData>
    <row r="1" spans="1:8" ht="20.399999999999999" x14ac:dyDescent="0.3">
      <c r="A1" s="105" t="s">
        <v>21</v>
      </c>
      <c r="B1" s="106"/>
      <c r="C1" s="106"/>
      <c r="D1" s="106"/>
      <c r="E1" s="106"/>
      <c r="F1" s="106"/>
      <c r="G1" s="107"/>
    </row>
    <row r="2" spans="1:8" x14ac:dyDescent="0.3">
      <c r="A2" s="108" t="s">
        <v>22</v>
      </c>
      <c r="B2" s="109"/>
      <c r="C2" s="109"/>
      <c r="D2" s="109"/>
      <c r="E2" s="109"/>
      <c r="F2" s="109"/>
      <c r="G2" s="110"/>
    </row>
    <row r="3" spans="1:8" x14ac:dyDescent="0.3">
      <c r="A3" s="108"/>
      <c r="B3" s="109"/>
      <c r="C3" s="109"/>
      <c r="D3" s="109"/>
      <c r="E3" s="109"/>
      <c r="F3" s="109"/>
      <c r="G3" s="110"/>
    </row>
    <row r="4" spans="1:8" x14ac:dyDescent="0.3">
      <c r="A4" s="108"/>
      <c r="B4" s="109"/>
      <c r="C4" s="109"/>
      <c r="D4" s="109"/>
      <c r="E4" s="109"/>
      <c r="F4" s="109"/>
      <c r="G4" s="110"/>
    </row>
    <row r="5" spans="1:8" x14ac:dyDescent="0.3">
      <c r="A5" s="108"/>
      <c r="B5" s="109"/>
      <c r="C5" s="109"/>
      <c r="D5" s="109"/>
      <c r="E5" s="109"/>
      <c r="F5" s="109"/>
      <c r="G5" s="110"/>
    </row>
    <row r="6" spans="1:8" x14ac:dyDescent="0.3">
      <c r="A6" s="108"/>
      <c r="B6" s="109"/>
      <c r="C6" s="109"/>
      <c r="D6" s="109"/>
      <c r="E6" s="109"/>
      <c r="F6" s="109"/>
      <c r="G6" s="110"/>
    </row>
    <row r="7" spans="1:8" x14ac:dyDescent="0.3">
      <c r="A7" s="108"/>
      <c r="B7" s="109"/>
      <c r="C7" s="109"/>
      <c r="D7" s="109"/>
      <c r="E7" s="109"/>
      <c r="F7" s="109"/>
      <c r="G7" s="110"/>
    </row>
    <row r="8" spans="1:8" ht="21" x14ac:dyDescent="0.35">
      <c r="A8" s="111" t="s">
        <v>23</v>
      </c>
      <c r="B8" s="112"/>
      <c r="C8" s="112"/>
      <c r="D8" s="112"/>
      <c r="E8" s="112"/>
      <c r="F8" s="112"/>
      <c r="G8" s="113"/>
    </row>
    <row r="9" spans="1:8" x14ac:dyDescent="0.3">
      <c r="A9" s="13"/>
      <c r="B9" s="14"/>
      <c r="C9" s="15"/>
      <c r="D9" s="14"/>
      <c r="E9" s="16"/>
      <c r="F9" s="16"/>
      <c r="G9" s="17"/>
    </row>
    <row r="10" spans="1:8" x14ac:dyDescent="0.3">
      <c r="A10" s="13"/>
      <c r="B10" s="14" t="s">
        <v>24</v>
      </c>
      <c r="C10" s="18" t="s">
        <v>25</v>
      </c>
      <c r="D10" s="14" t="s">
        <v>26</v>
      </c>
      <c r="E10" s="114">
        <v>45197</v>
      </c>
      <c r="F10" s="115"/>
      <c r="G10" s="17"/>
    </row>
    <row r="11" spans="1:8" x14ac:dyDescent="0.3">
      <c r="A11" s="13"/>
      <c r="B11" s="19"/>
      <c r="C11" s="20"/>
      <c r="D11" s="19"/>
      <c r="E11" s="20"/>
      <c r="F11" s="20"/>
      <c r="G11" s="17"/>
    </row>
    <row r="12" spans="1:8" x14ac:dyDescent="0.3">
      <c r="A12" s="13"/>
      <c r="B12" s="14" t="s">
        <v>27</v>
      </c>
      <c r="C12" s="18" t="s">
        <v>194</v>
      </c>
      <c r="D12" s="14" t="s">
        <v>28</v>
      </c>
      <c r="E12" s="114">
        <v>45197</v>
      </c>
      <c r="F12" s="115"/>
      <c r="G12" s="17"/>
    </row>
    <row r="13" spans="1:8" x14ac:dyDescent="0.3">
      <c r="A13" s="13"/>
      <c r="B13" s="14" t="s">
        <v>29</v>
      </c>
      <c r="C13" s="21"/>
      <c r="D13" s="14"/>
      <c r="E13" s="22"/>
      <c r="F13" s="22"/>
      <c r="G13" s="17"/>
    </row>
    <row r="14" spans="1:8" ht="21" thickBot="1" x14ac:dyDescent="0.35">
      <c r="A14" s="95" t="s">
        <v>30</v>
      </c>
      <c r="B14" s="96"/>
      <c r="C14" s="96"/>
      <c r="D14" s="96"/>
      <c r="E14" s="96"/>
      <c r="F14" s="96"/>
      <c r="G14" s="97"/>
    </row>
    <row r="15" spans="1:8" ht="24.6" thickBot="1" x14ac:dyDescent="0.35">
      <c r="A15" s="23" t="s">
        <v>31</v>
      </c>
      <c r="B15" s="24" t="s">
        <v>32</v>
      </c>
      <c r="C15" s="24" t="s">
        <v>33</v>
      </c>
      <c r="D15" s="24" t="s">
        <v>34</v>
      </c>
      <c r="E15" s="24" t="s">
        <v>35</v>
      </c>
      <c r="F15" s="24" t="s">
        <v>36</v>
      </c>
      <c r="G15" s="25" t="s">
        <v>37</v>
      </c>
    </row>
    <row r="16" spans="1:8" ht="211.2" x14ac:dyDescent="0.3">
      <c r="A16" s="26" t="s">
        <v>38</v>
      </c>
      <c r="B16" s="27" t="s">
        <v>39</v>
      </c>
      <c r="C16" s="28" t="s">
        <v>40</v>
      </c>
      <c r="D16" s="29" t="s">
        <v>198</v>
      </c>
      <c r="E16" s="30" t="s">
        <v>200</v>
      </c>
      <c r="F16" s="31" t="s">
        <v>199</v>
      </c>
      <c r="G16" s="32"/>
      <c r="H16" s="54"/>
    </row>
    <row r="17" spans="1:7" ht="20.399999999999999" x14ac:dyDescent="0.3">
      <c r="A17" s="95" t="s">
        <v>41</v>
      </c>
      <c r="B17" s="96"/>
      <c r="C17" s="96"/>
      <c r="D17" s="96"/>
      <c r="E17" s="96"/>
      <c r="F17" s="96"/>
      <c r="G17" s="97"/>
    </row>
    <row r="18" spans="1:7" ht="16.2" thickBot="1" x14ac:dyDescent="0.35">
      <c r="A18" s="98" t="s">
        <v>42</v>
      </c>
      <c r="B18" s="99"/>
      <c r="C18" s="100" t="s">
        <v>43</v>
      </c>
      <c r="D18" s="100"/>
      <c r="E18" s="100"/>
      <c r="F18" s="100"/>
      <c r="G18" s="101"/>
    </row>
    <row r="19" spans="1:7" ht="33" thickBot="1" x14ac:dyDescent="0.35">
      <c r="A19" s="23" t="s">
        <v>31</v>
      </c>
      <c r="B19" s="24" t="s">
        <v>44</v>
      </c>
      <c r="C19" s="24" t="s">
        <v>45</v>
      </c>
      <c r="D19" s="24" t="s">
        <v>46</v>
      </c>
      <c r="E19" s="24" t="s">
        <v>35</v>
      </c>
      <c r="F19" s="24" t="s">
        <v>36</v>
      </c>
      <c r="G19" s="25" t="s">
        <v>37</v>
      </c>
    </row>
    <row r="20" spans="1:7" ht="34.200000000000003" x14ac:dyDescent="0.3">
      <c r="A20" s="33">
        <v>1</v>
      </c>
      <c r="B20" s="34" t="s">
        <v>47</v>
      </c>
      <c r="C20" s="35" t="s">
        <v>48</v>
      </c>
      <c r="D20" s="35" t="s">
        <v>49</v>
      </c>
      <c r="E20" s="30" t="s">
        <v>201</v>
      </c>
      <c r="F20" s="31" t="s">
        <v>199</v>
      </c>
      <c r="G20" s="32" t="s">
        <v>202</v>
      </c>
    </row>
    <row r="21" spans="1:7" ht="211.2" x14ac:dyDescent="0.3">
      <c r="A21" s="33">
        <v>2</v>
      </c>
      <c r="B21" s="34" t="s">
        <v>50</v>
      </c>
      <c r="C21" s="35" t="s">
        <v>181</v>
      </c>
      <c r="D21" s="35" t="s">
        <v>184</v>
      </c>
      <c r="E21" s="30" t="s">
        <v>201</v>
      </c>
      <c r="F21" s="31" t="s">
        <v>199</v>
      </c>
      <c r="G21" s="32"/>
    </row>
    <row r="22" spans="1:7" ht="211.2" x14ac:dyDescent="0.3">
      <c r="A22" s="33">
        <v>3</v>
      </c>
      <c r="B22" s="34" t="s">
        <v>51</v>
      </c>
      <c r="C22" s="35" t="s">
        <v>182</v>
      </c>
      <c r="D22" s="35" t="s">
        <v>185</v>
      </c>
      <c r="E22" s="30" t="s">
        <v>201</v>
      </c>
      <c r="F22" s="31" t="s">
        <v>199</v>
      </c>
      <c r="G22" s="32"/>
    </row>
    <row r="23" spans="1:7" ht="183" customHeight="1" x14ac:dyDescent="0.3">
      <c r="A23" s="33">
        <v>4</v>
      </c>
      <c r="B23" s="34" t="s">
        <v>52</v>
      </c>
      <c r="C23" s="35" t="s">
        <v>183</v>
      </c>
      <c r="D23" s="35" t="s">
        <v>186</v>
      </c>
      <c r="E23" s="30" t="s">
        <v>201</v>
      </c>
      <c r="F23" s="31" t="s">
        <v>199</v>
      </c>
      <c r="G23" s="32"/>
    </row>
    <row r="24" spans="1:7" ht="250.8" x14ac:dyDescent="0.3">
      <c r="A24" s="33">
        <v>5</v>
      </c>
      <c r="B24" s="34" t="s">
        <v>53</v>
      </c>
      <c r="C24" s="35" t="s">
        <v>183</v>
      </c>
      <c r="D24" s="35" t="s">
        <v>187</v>
      </c>
      <c r="E24" s="30" t="s">
        <v>201</v>
      </c>
      <c r="F24" s="31" t="s">
        <v>199</v>
      </c>
      <c r="G24" s="32"/>
    </row>
    <row r="25" spans="1:7" ht="186.6" customHeight="1" x14ac:dyDescent="0.3">
      <c r="A25" s="33">
        <v>6</v>
      </c>
      <c r="B25" s="34" t="s">
        <v>54</v>
      </c>
      <c r="C25" s="35" t="s">
        <v>183</v>
      </c>
      <c r="D25" s="35" t="s">
        <v>188</v>
      </c>
      <c r="E25" s="30" t="s">
        <v>201</v>
      </c>
      <c r="F25" s="31" t="s">
        <v>199</v>
      </c>
      <c r="G25" s="32"/>
    </row>
    <row r="26" spans="1:7" ht="182.1" customHeight="1" x14ac:dyDescent="0.3">
      <c r="A26" s="33">
        <v>7</v>
      </c>
      <c r="B26" s="34" t="s">
        <v>55</v>
      </c>
      <c r="C26" s="35" t="s">
        <v>183</v>
      </c>
      <c r="D26" s="35" t="s">
        <v>189</v>
      </c>
      <c r="E26" s="30" t="s">
        <v>201</v>
      </c>
      <c r="F26" s="31" t="s">
        <v>199</v>
      </c>
      <c r="G26" s="32"/>
    </row>
    <row r="27" spans="1:7" ht="187.2" customHeight="1" x14ac:dyDescent="0.3">
      <c r="A27" s="33">
        <v>8</v>
      </c>
      <c r="B27" s="34" t="s">
        <v>56</v>
      </c>
      <c r="C27" s="35" t="s">
        <v>183</v>
      </c>
      <c r="D27" s="35" t="s">
        <v>192</v>
      </c>
      <c r="E27" s="30" t="s">
        <v>201</v>
      </c>
      <c r="F27" s="31" t="s">
        <v>199</v>
      </c>
      <c r="G27" s="32"/>
    </row>
    <row r="28" spans="1:7" ht="183.6" customHeight="1" x14ac:dyDescent="0.3">
      <c r="A28" s="33">
        <v>9</v>
      </c>
      <c r="B28" s="34" t="s">
        <v>57</v>
      </c>
      <c r="C28" s="35" t="s">
        <v>183</v>
      </c>
      <c r="D28" s="35" t="s">
        <v>190</v>
      </c>
      <c r="E28" s="30" t="s">
        <v>201</v>
      </c>
      <c r="F28" s="31" t="s">
        <v>199</v>
      </c>
      <c r="G28" s="32"/>
    </row>
    <row r="29" spans="1:7" ht="186.6" customHeight="1" x14ac:dyDescent="0.3">
      <c r="A29" s="33">
        <v>10</v>
      </c>
      <c r="B29" s="34" t="s">
        <v>58</v>
      </c>
      <c r="C29" s="35" t="s">
        <v>183</v>
      </c>
      <c r="D29" s="35" t="s">
        <v>191</v>
      </c>
      <c r="E29" s="30" t="s">
        <v>201</v>
      </c>
      <c r="F29" s="31" t="s">
        <v>199</v>
      </c>
      <c r="G29" s="32"/>
    </row>
    <row r="30" spans="1:7" ht="57.6" thickBot="1" x14ac:dyDescent="0.35">
      <c r="A30" s="36">
        <v>11</v>
      </c>
      <c r="B30" s="37" t="s">
        <v>197</v>
      </c>
      <c r="C30" s="38" t="s">
        <v>195</v>
      </c>
      <c r="D30" s="38" t="s">
        <v>196</v>
      </c>
      <c r="E30" s="39" t="s">
        <v>201</v>
      </c>
      <c r="F30" s="40" t="s">
        <v>199</v>
      </c>
      <c r="G30" s="41" t="s">
        <v>203</v>
      </c>
    </row>
    <row r="31" spans="1:7" ht="138" customHeight="1" thickBot="1" x14ac:dyDescent="0.35">
      <c r="A31" s="36">
        <v>12</v>
      </c>
      <c r="B31" s="37" t="s">
        <v>59</v>
      </c>
      <c r="C31" s="38" t="s">
        <v>60</v>
      </c>
      <c r="D31" s="38" t="s">
        <v>61</v>
      </c>
      <c r="E31" s="39" t="s">
        <v>201</v>
      </c>
      <c r="F31" s="40" t="s">
        <v>199</v>
      </c>
      <c r="G31" s="41" t="s">
        <v>204</v>
      </c>
    </row>
    <row r="32" spans="1:7" x14ac:dyDescent="0.3">
      <c r="A32" s="42" t="s">
        <v>62</v>
      </c>
      <c r="B32" s="102" t="s">
        <v>63</v>
      </c>
      <c r="C32" s="103"/>
      <c r="D32" s="104"/>
      <c r="E32" s="42" t="s">
        <v>62</v>
      </c>
      <c r="F32" s="42" t="s">
        <v>62</v>
      </c>
      <c r="G32" s="42" t="s">
        <v>62</v>
      </c>
    </row>
  </sheetData>
  <mergeCells count="10">
    <mergeCell ref="A17:G17"/>
    <mergeCell ref="A18:B18"/>
    <mergeCell ref="C18:G18"/>
    <mergeCell ref="B32:D32"/>
    <mergeCell ref="A1:G1"/>
    <mergeCell ref="A2:G7"/>
    <mergeCell ref="A8:G8"/>
    <mergeCell ref="E10:F10"/>
    <mergeCell ref="E12:F12"/>
    <mergeCell ref="A14:G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E27F-11D6-452D-B780-95770815E55C}">
  <dimension ref="A1:AB81"/>
  <sheetViews>
    <sheetView topLeftCell="A16" workbookViewId="0">
      <selection activeCell="C53" sqref="C53"/>
    </sheetView>
  </sheetViews>
  <sheetFormatPr defaultRowHeight="15.6" x14ac:dyDescent="0.3"/>
  <cols>
    <col min="2" max="2" width="16.59765625" bestFit="1" customWidth="1"/>
    <col min="3" max="5" width="15.59765625" customWidth="1"/>
    <col min="8" max="8" width="33.09765625" bestFit="1" customWidth="1"/>
    <col min="9" max="9" width="41.59765625" bestFit="1" customWidth="1"/>
    <col min="10" max="10" width="20.19921875" bestFit="1" customWidth="1"/>
    <col min="11" max="11" width="18.69921875" bestFit="1" customWidth="1"/>
    <col min="12" max="17" width="18.69921875" customWidth="1"/>
    <col min="18" max="18" width="8.69921875" bestFit="1" customWidth="1"/>
    <col min="19" max="19" width="9.69921875" bestFit="1" customWidth="1"/>
    <col min="20" max="20" width="9.59765625" bestFit="1" customWidth="1"/>
    <col min="21" max="21" width="10" bestFit="1" customWidth="1"/>
    <col min="22" max="22" width="13.19921875" customWidth="1"/>
    <col min="23" max="23" width="13.5" customWidth="1"/>
    <col min="26" max="26" width="9.19921875" bestFit="1" customWidth="1"/>
    <col min="27" max="27" width="11.09765625" customWidth="1"/>
  </cols>
  <sheetData>
    <row r="1" spans="1:28" ht="16.2" thickBot="1" x14ac:dyDescent="0.35">
      <c r="A1" s="116" t="s">
        <v>64</v>
      </c>
      <c r="B1" s="117"/>
      <c r="C1" s="117"/>
      <c r="D1" s="117"/>
      <c r="E1" s="117"/>
      <c r="F1" s="118"/>
      <c r="G1" s="119" t="s">
        <v>46</v>
      </c>
      <c r="H1" s="120"/>
      <c r="I1" s="120"/>
      <c r="J1" s="120"/>
      <c r="K1" s="120"/>
      <c r="L1" s="120"/>
      <c r="M1" s="120"/>
      <c r="N1" s="120"/>
      <c r="O1" s="120"/>
      <c r="P1" s="120"/>
      <c r="Q1" s="120"/>
      <c r="R1" s="120"/>
      <c r="S1" s="120"/>
      <c r="T1" s="120"/>
      <c r="U1" s="120"/>
      <c r="V1" s="120"/>
      <c r="W1" s="120"/>
      <c r="X1" s="120"/>
      <c r="Y1" s="120"/>
      <c r="Z1" s="120"/>
      <c r="AA1" s="120"/>
      <c r="AB1" s="121"/>
    </row>
    <row r="2" spans="1:28" x14ac:dyDescent="0.3">
      <c r="A2" s="57"/>
      <c r="B2" s="58"/>
      <c r="C2" s="58"/>
      <c r="D2" s="58"/>
      <c r="E2" s="58"/>
      <c r="F2" s="59"/>
      <c r="G2" s="57"/>
      <c r="H2" s="58"/>
      <c r="I2" s="58"/>
      <c r="J2" s="58"/>
      <c r="K2" s="58"/>
      <c r="L2" s="58"/>
      <c r="M2" s="58"/>
      <c r="N2" s="58"/>
      <c r="O2" s="58"/>
      <c r="P2" s="58"/>
      <c r="Q2" s="58"/>
      <c r="R2" s="58"/>
      <c r="S2" s="58"/>
      <c r="T2" s="58"/>
      <c r="U2" s="58"/>
      <c r="V2" s="58"/>
      <c r="W2" s="58"/>
      <c r="X2" s="58"/>
      <c r="Y2" s="58"/>
      <c r="Z2" s="58"/>
      <c r="AA2" s="58"/>
      <c r="AB2" s="59"/>
    </row>
    <row r="3" spans="1:28" x14ac:dyDescent="0.3">
      <c r="A3" s="57"/>
      <c r="B3" s="122" t="s">
        <v>65</v>
      </c>
      <c r="C3" s="122"/>
      <c r="D3" s="122"/>
      <c r="E3" s="43"/>
      <c r="F3" s="59"/>
      <c r="G3" s="57"/>
      <c r="H3" s="123" t="s">
        <v>66</v>
      </c>
      <c r="I3" s="123"/>
      <c r="J3" s="123"/>
      <c r="K3" s="123"/>
      <c r="L3" s="123"/>
      <c r="M3" s="123"/>
      <c r="N3" s="123"/>
      <c r="O3" s="123"/>
      <c r="P3" s="123"/>
      <c r="Q3" s="123"/>
      <c r="R3" s="123"/>
      <c r="S3" s="123"/>
      <c r="T3" s="123"/>
      <c r="U3" s="123"/>
      <c r="V3" s="123"/>
      <c r="W3" s="123"/>
      <c r="X3" s="123"/>
      <c r="Y3" s="123"/>
      <c r="Z3" s="123"/>
      <c r="AA3" s="123"/>
      <c r="AB3" s="59"/>
    </row>
    <row r="4" spans="1:28" x14ac:dyDescent="0.3">
      <c r="A4" s="57"/>
      <c r="B4" s="58"/>
      <c r="C4" s="58"/>
      <c r="D4" s="44"/>
      <c r="E4" s="44"/>
      <c r="F4" s="45"/>
      <c r="G4" s="46"/>
      <c r="H4" s="44"/>
      <c r="I4" s="44"/>
      <c r="J4" s="58" t="s">
        <v>163</v>
      </c>
      <c r="K4" s="58" t="s">
        <v>164</v>
      </c>
      <c r="L4" s="58" t="s">
        <v>165</v>
      </c>
      <c r="M4" s="58" t="s">
        <v>166</v>
      </c>
      <c r="N4" s="58" t="s">
        <v>167</v>
      </c>
      <c r="O4" s="58" t="s">
        <v>168</v>
      </c>
      <c r="P4" s="58" t="s">
        <v>169</v>
      </c>
      <c r="Q4" s="58" t="s">
        <v>170</v>
      </c>
      <c r="R4" s="58" t="s">
        <v>171</v>
      </c>
      <c r="S4" s="58" t="s">
        <v>172</v>
      </c>
      <c r="T4" s="58" t="s">
        <v>173</v>
      </c>
      <c r="U4" s="58" t="s">
        <v>174</v>
      </c>
      <c r="V4" s="58" t="s">
        <v>175</v>
      </c>
      <c r="W4" s="58" t="s">
        <v>176</v>
      </c>
      <c r="X4" s="58" t="s">
        <v>177</v>
      </c>
      <c r="Y4" s="58" t="s">
        <v>178</v>
      </c>
      <c r="Z4" s="58" t="s">
        <v>179</v>
      </c>
      <c r="AA4" s="58" t="s">
        <v>180</v>
      </c>
      <c r="AB4" s="59"/>
    </row>
    <row r="5" spans="1:28" ht="46.8" x14ac:dyDescent="0.3">
      <c r="A5" s="57"/>
      <c r="B5" s="70" t="s">
        <v>67</v>
      </c>
      <c r="C5" s="71" t="s">
        <v>0</v>
      </c>
      <c r="D5" s="72" t="s">
        <v>1</v>
      </c>
      <c r="E5" s="73" t="s">
        <v>2</v>
      </c>
      <c r="F5" s="59"/>
      <c r="G5" s="57"/>
      <c r="H5" s="47" t="s">
        <v>68</v>
      </c>
      <c r="I5" s="47" t="s">
        <v>69</v>
      </c>
      <c r="J5" s="47" t="s">
        <v>70</v>
      </c>
      <c r="K5" s="47" t="s">
        <v>71</v>
      </c>
      <c r="L5" s="47" t="s">
        <v>7</v>
      </c>
      <c r="M5" s="48" t="s">
        <v>8</v>
      </c>
      <c r="N5" s="48" t="s">
        <v>12</v>
      </c>
      <c r="O5" s="48" t="s">
        <v>13</v>
      </c>
      <c r="P5" s="48" t="s">
        <v>14</v>
      </c>
      <c r="Q5" s="48" t="s">
        <v>72</v>
      </c>
      <c r="R5" s="47" t="s">
        <v>73</v>
      </c>
      <c r="S5" s="47" t="s">
        <v>17</v>
      </c>
      <c r="T5" s="47" t="s">
        <v>74</v>
      </c>
      <c r="U5" s="47" t="s">
        <v>18</v>
      </c>
      <c r="V5" s="48" t="s">
        <v>75</v>
      </c>
      <c r="W5" s="48" t="s">
        <v>76</v>
      </c>
      <c r="X5" s="48" t="s">
        <v>77</v>
      </c>
      <c r="Y5" s="48" t="s">
        <v>78</v>
      </c>
      <c r="Z5" s="47" t="s">
        <v>19</v>
      </c>
      <c r="AA5" s="48" t="s">
        <v>79</v>
      </c>
      <c r="AB5" s="59"/>
    </row>
    <row r="6" spans="1:28" x14ac:dyDescent="0.3">
      <c r="A6" s="57"/>
      <c r="B6" s="74"/>
      <c r="C6" s="55" t="s">
        <v>80</v>
      </c>
      <c r="D6" s="56" t="s">
        <v>81</v>
      </c>
      <c r="E6" s="75" t="s">
        <v>82</v>
      </c>
      <c r="F6" s="59"/>
      <c r="G6" s="57"/>
      <c r="H6" s="55"/>
      <c r="I6" s="55"/>
      <c r="J6" s="55"/>
      <c r="K6" s="55"/>
      <c r="L6" s="55"/>
      <c r="M6" s="55"/>
      <c r="N6" s="55"/>
      <c r="O6" s="55"/>
      <c r="P6" s="55"/>
      <c r="Q6" s="55"/>
      <c r="R6" s="55"/>
      <c r="S6" s="55"/>
      <c r="T6" s="55"/>
      <c r="U6" s="55"/>
      <c r="V6" s="55"/>
      <c r="W6" s="55"/>
      <c r="X6" s="55"/>
      <c r="Y6" s="55"/>
      <c r="Z6" s="55"/>
      <c r="AA6" s="55"/>
      <c r="AB6" s="59"/>
    </row>
    <row r="7" spans="1:28" x14ac:dyDescent="0.3">
      <c r="A7" s="57"/>
      <c r="B7" s="76" t="s">
        <v>83</v>
      </c>
      <c r="C7" s="49">
        <v>100</v>
      </c>
      <c r="D7" s="53">
        <v>350</v>
      </c>
      <c r="E7" s="77">
        <v>12</v>
      </c>
      <c r="F7" s="59"/>
      <c r="G7" s="57"/>
      <c r="H7" s="50" t="s">
        <v>84</v>
      </c>
      <c r="I7" s="50" t="s">
        <v>84</v>
      </c>
      <c r="J7" s="50">
        <v>15</v>
      </c>
      <c r="K7" s="50">
        <v>46.84</v>
      </c>
      <c r="L7" s="51" t="s">
        <v>85</v>
      </c>
      <c r="M7" s="51">
        <v>7.24</v>
      </c>
      <c r="N7" s="50">
        <v>52.92</v>
      </c>
      <c r="O7" s="50">
        <v>3.78</v>
      </c>
      <c r="P7" s="50">
        <v>6.3</v>
      </c>
      <c r="Q7" s="50">
        <v>63</v>
      </c>
      <c r="R7" s="50">
        <v>60.48</v>
      </c>
      <c r="S7" s="50">
        <v>2.52</v>
      </c>
      <c r="T7" s="50">
        <v>63</v>
      </c>
      <c r="U7" s="50">
        <v>12</v>
      </c>
      <c r="V7" s="50">
        <v>5</v>
      </c>
      <c r="W7" s="50">
        <v>15.61</v>
      </c>
      <c r="X7" s="50">
        <v>60</v>
      </c>
      <c r="Y7" s="50">
        <v>187.32</v>
      </c>
      <c r="Z7" s="50">
        <v>735</v>
      </c>
      <c r="AA7" s="50">
        <v>1102.5</v>
      </c>
      <c r="AB7" s="59"/>
    </row>
    <row r="8" spans="1:28" x14ac:dyDescent="0.3">
      <c r="A8" s="57"/>
      <c r="B8" s="76"/>
      <c r="C8" s="60"/>
      <c r="D8" s="61"/>
      <c r="E8" s="78"/>
      <c r="F8" s="59"/>
      <c r="G8" s="57"/>
      <c r="H8" s="62"/>
      <c r="I8" s="62"/>
      <c r="J8" s="62"/>
      <c r="K8" s="63"/>
      <c r="L8" s="60"/>
      <c r="M8" s="60"/>
      <c r="N8" s="63"/>
      <c r="O8" s="63"/>
      <c r="P8" s="63"/>
      <c r="Q8" s="63"/>
      <c r="R8" s="63"/>
      <c r="S8" s="63"/>
      <c r="T8" s="62"/>
      <c r="U8" s="62"/>
      <c r="V8" s="62"/>
      <c r="W8" s="63"/>
      <c r="X8" s="62"/>
      <c r="Y8" s="63"/>
      <c r="Z8" s="63"/>
      <c r="AA8" s="62"/>
      <c r="AB8" s="59"/>
    </row>
    <row r="9" spans="1:28" x14ac:dyDescent="0.3">
      <c r="A9" s="57"/>
      <c r="B9" s="76" t="s">
        <v>86</v>
      </c>
      <c r="C9" s="49">
        <v>500</v>
      </c>
      <c r="D9" s="53">
        <v>150</v>
      </c>
      <c r="E9" s="77">
        <v>8</v>
      </c>
      <c r="F9" s="59"/>
      <c r="G9" s="57"/>
      <c r="H9" s="50" t="s">
        <v>84</v>
      </c>
      <c r="I9" s="50" t="s">
        <v>84</v>
      </c>
      <c r="J9" s="50">
        <v>75</v>
      </c>
      <c r="K9" s="50">
        <v>398.39</v>
      </c>
      <c r="L9" s="51" t="s">
        <v>87</v>
      </c>
      <c r="M9" s="51">
        <v>0.85</v>
      </c>
      <c r="N9" s="50">
        <v>34.86</v>
      </c>
      <c r="O9" s="50">
        <v>2.94</v>
      </c>
      <c r="P9" s="50">
        <v>4.2</v>
      </c>
      <c r="Q9" s="50">
        <v>42</v>
      </c>
      <c r="R9" s="50">
        <v>40.32</v>
      </c>
      <c r="S9" s="50">
        <v>1.68</v>
      </c>
      <c r="T9" s="50">
        <v>42</v>
      </c>
      <c r="U9" s="50">
        <v>8</v>
      </c>
      <c r="V9" s="50">
        <v>25</v>
      </c>
      <c r="W9" s="50">
        <v>132.80000000000001</v>
      </c>
      <c r="X9" s="50">
        <v>200</v>
      </c>
      <c r="Y9" s="50">
        <v>1062.4000000000001</v>
      </c>
      <c r="Z9" s="50">
        <v>495</v>
      </c>
      <c r="AA9" s="50">
        <v>742.5</v>
      </c>
      <c r="AB9" s="59"/>
    </row>
    <row r="10" spans="1:28" x14ac:dyDescent="0.3">
      <c r="A10" s="57"/>
      <c r="B10" s="76"/>
      <c r="C10" s="60"/>
      <c r="D10" s="61"/>
      <c r="E10" s="78"/>
      <c r="F10" s="59"/>
      <c r="G10" s="57"/>
      <c r="H10" s="62"/>
      <c r="I10" s="62"/>
      <c r="J10" s="62"/>
      <c r="K10" s="63"/>
      <c r="L10" s="60"/>
      <c r="M10" s="60"/>
      <c r="N10" s="63"/>
      <c r="O10" s="63"/>
      <c r="P10" s="63"/>
      <c r="Q10" s="63"/>
      <c r="R10" s="63"/>
      <c r="S10" s="63"/>
      <c r="T10" s="62"/>
      <c r="U10" s="62"/>
      <c r="V10" s="62"/>
      <c r="W10" s="63"/>
      <c r="X10" s="62"/>
      <c r="Y10" s="63"/>
      <c r="Z10" s="63"/>
      <c r="AA10" s="62"/>
      <c r="AB10" s="59"/>
    </row>
    <row r="11" spans="1:28" x14ac:dyDescent="0.3">
      <c r="A11" s="57"/>
      <c r="B11" s="76" t="s">
        <v>88</v>
      </c>
      <c r="C11" s="49">
        <v>400</v>
      </c>
      <c r="D11" s="53">
        <v>200</v>
      </c>
      <c r="E11" s="77">
        <v>4</v>
      </c>
      <c r="F11" s="59"/>
      <c r="G11" s="57"/>
      <c r="H11" s="50" t="s">
        <v>84</v>
      </c>
      <c r="I11" s="50" t="s">
        <v>84</v>
      </c>
      <c r="J11" s="50">
        <v>60</v>
      </c>
      <c r="K11" s="50">
        <v>271.18</v>
      </c>
      <c r="L11" s="51" t="s">
        <v>85</v>
      </c>
      <c r="M11" s="51">
        <v>1.25</v>
      </c>
      <c r="N11" s="50">
        <v>17.64</v>
      </c>
      <c r="O11" s="50">
        <v>1.26</v>
      </c>
      <c r="P11" s="50">
        <v>2.1</v>
      </c>
      <c r="Q11" s="50">
        <v>21</v>
      </c>
      <c r="R11" s="50">
        <v>20.16</v>
      </c>
      <c r="S11" s="50">
        <v>0.84</v>
      </c>
      <c r="T11" s="50">
        <v>21</v>
      </c>
      <c r="U11" s="50">
        <v>4</v>
      </c>
      <c r="V11" s="50">
        <v>20</v>
      </c>
      <c r="W11" s="50">
        <v>90.39</v>
      </c>
      <c r="X11" s="50">
        <v>80</v>
      </c>
      <c r="Y11" s="50">
        <v>361.56</v>
      </c>
      <c r="Z11" s="50">
        <v>255</v>
      </c>
      <c r="AA11" s="50">
        <v>382.5</v>
      </c>
      <c r="AB11" s="59"/>
    </row>
    <row r="12" spans="1:28" x14ac:dyDescent="0.3">
      <c r="A12" s="57"/>
      <c r="B12" s="79"/>
      <c r="C12" s="64"/>
      <c r="D12" s="65"/>
      <c r="E12" s="80"/>
      <c r="F12" s="59"/>
      <c r="G12" s="57"/>
      <c r="H12" s="64"/>
      <c r="I12" s="64"/>
      <c r="J12" s="64"/>
      <c r="K12" s="66"/>
      <c r="L12" s="67"/>
      <c r="M12" s="67"/>
      <c r="N12" s="66"/>
      <c r="O12" s="66"/>
      <c r="P12" s="66"/>
      <c r="Q12" s="66"/>
      <c r="R12" s="66"/>
      <c r="S12" s="66"/>
      <c r="T12" s="64"/>
      <c r="U12" s="64"/>
      <c r="V12" s="64"/>
      <c r="W12" s="66"/>
      <c r="X12" s="64"/>
      <c r="Y12" s="66"/>
      <c r="Z12" s="66"/>
      <c r="AA12" s="64"/>
      <c r="AB12" s="59"/>
    </row>
    <row r="13" spans="1:28" x14ac:dyDescent="0.3">
      <c r="A13" s="57"/>
      <c r="B13" s="76" t="s">
        <v>89</v>
      </c>
      <c r="C13" s="49">
        <v>250</v>
      </c>
      <c r="D13" s="53">
        <v>150</v>
      </c>
      <c r="E13" s="77">
        <v>24</v>
      </c>
      <c r="F13" s="59"/>
      <c r="G13" s="57"/>
      <c r="H13" s="50" t="s">
        <v>84</v>
      </c>
      <c r="I13" s="50" t="s">
        <v>84</v>
      </c>
      <c r="J13" s="50">
        <v>37.5</v>
      </c>
      <c r="K13" s="50">
        <v>199.19</v>
      </c>
      <c r="L13" s="51" t="s">
        <v>85</v>
      </c>
      <c r="M13" s="51">
        <v>1.7</v>
      </c>
      <c r="N13" s="50">
        <v>104.58</v>
      </c>
      <c r="O13" s="50">
        <v>8.82</v>
      </c>
      <c r="P13" s="50">
        <v>12.6</v>
      </c>
      <c r="Q13" s="50">
        <v>126</v>
      </c>
      <c r="R13" s="50">
        <v>120.96</v>
      </c>
      <c r="S13" s="50">
        <v>5.04</v>
      </c>
      <c r="T13" s="50">
        <v>126</v>
      </c>
      <c r="U13" s="50">
        <v>24</v>
      </c>
      <c r="V13" s="50">
        <v>12.5</v>
      </c>
      <c r="W13" s="50">
        <v>66.400000000000006</v>
      </c>
      <c r="X13" s="50">
        <v>300</v>
      </c>
      <c r="Y13" s="50">
        <v>1593.6</v>
      </c>
      <c r="Z13" s="50">
        <v>1455</v>
      </c>
      <c r="AA13" s="50">
        <v>2182.5</v>
      </c>
      <c r="AB13" s="59"/>
    </row>
    <row r="14" spans="1:28" x14ac:dyDescent="0.3">
      <c r="A14" s="57"/>
      <c r="B14" s="79"/>
      <c r="C14" s="64"/>
      <c r="D14" s="65"/>
      <c r="E14" s="80"/>
      <c r="F14" s="59"/>
      <c r="G14" s="57"/>
      <c r="H14" s="64"/>
      <c r="I14" s="64"/>
      <c r="J14" s="62"/>
      <c r="K14" s="60"/>
      <c r="L14" s="60"/>
      <c r="M14" s="60"/>
      <c r="N14" s="60"/>
      <c r="O14" s="60"/>
      <c r="P14" s="60"/>
      <c r="Q14" s="60"/>
      <c r="R14" s="60"/>
      <c r="S14" s="60"/>
      <c r="T14" s="62"/>
      <c r="U14" s="62"/>
      <c r="V14" s="62"/>
      <c r="W14" s="60"/>
      <c r="X14" s="62"/>
      <c r="Y14" s="60"/>
      <c r="Z14" s="60"/>
      <c r="AA14" s="62"/>
      <c r="AB14" s="59"/>
    </row>
    <row r="15" spans="1:28" x14ac:dyDescent="0.3">
      <c r="A15" s="57"/>
      <c r="B15" s="76" t="s">
        <v>90</v>
      </c>
      <c r="C15" s="49">
        <v>500</v>
      </c>
      <c r="D15" s="53">
        <v>200</v>
      </c>
      <c r="E15" s="77">
        <v>12</v>
      </c>
      <c r="F15" s="59"/>
      <c r="G15" s="57"/>
      <c r="H15" s="50" t="s">
        <v>84</v>
      </c>
      <c r="I15" s="50" t="s">
        <v>84</v>
      </c>
      <c r="J15" s="50">
        <v>75</v>
      </c>
      <c r="K15" s="50">
        <v>338.97</v>
      </c>
      <c r="L15" s="51" t="s">
        <v>87</v>
      </c>
      <c r="M15" s="51">
        <v>1</v>
      </c>
      <c r="N15" s="50">
        <v>52.92</v>
      </c>
      <c r="O15" s="50">
        <v>3.78</v>
      </c>
      <c r="P15" s="50">
        <v>6.3</v>
      </c>
      <c r="Q15" s="50">
        <v>63</v>
      </c>
      <c r="R15" s="50">
        <v>60.48</v>
      </c>
      <c r="S15" s="50">
        <v>2.52</v>
      </c>
      <c r="T15" s="50">
        <v>63</v>
      </c>
      <c r="U15" s="50">
        <v>12</v>
      </c>
      <c r="V15" s="50">
        <v>25</v>
      </c>
      <c r="W15" s="50">
        <v>112.99</v>
      </c>
      <c r="X15" s="50">
        <v>300</v>
      </c>
      <c r="Y15" s="50">
        <v>1355.88</v>
      </c>
      <c r="Z15" s="50">
        <v>735</v>
      </c>
      <c r="AA15" s="50">
        <v>1102.5</v>
      </c>
      <c r="AB15" s="59"/>
    </row>
    <row r="16" spans="1:28" x14ac:dyDescent="0.3">
      <c r="B16" s="76"/>
      <c r="F16" s="59"/>
      <c r="H16" s="64"/>
      <c r="I16" s="64"/>
      <c r="J16" s="62"/>
      <c r="K16" s="60"/>
      <c r="L16" s="60"/>
      <c r="M16" s="60"/>
      <c r="N16" s="60"/>
      <c r="O16" s="60"/>
      <c r="P16" s="60"/>
      <c r="Q16" s="60"/>
      <c r="R16" s="60"/>
      <c r="S16" s="60"/>
      <c r="T16" s="62"/>
      <c r="U16" s="62"/>
      <c r="V16" s="62"/>
      <c r="W16" s="60"/>
      <c r="X16" s="62"/>
      <c r="Y16" s="60"/>
      <c r="Z16" s="60"/>
      <c r="AA16" s="62"/>
      <c r="AB16" s="59"/>
    </row>
    <row r="17" spans="2:28" x14ac:dyDescent="0.3">
      <c r="B17" s="76" t="s">
        <v>91</v>
      </c>
      <c r="C17" s="49">
        <v>500</v>
      </c>
      <c r="D17" s="53">
        <v>150</v>
      </c>
      <c r="E17" s="77">
        <v>24</v>
      </c>
      <c r="F17" s="59"/>
      <c r="H17" s="52" t="s">
        <v>92</v>
      </c>
      <c r="I17" s="52" t="s">
        <v>93</v>
      </c>
      <c r="J17" s="50" t="s">
        <v>94</v>
      </c>
      <c r="K17" s="50" t="s">
        <v>94</v>
      </c>
      <c r="L17" s="50" t="s">
        <v>94</v>
      </c>
      <c r="M17" s="50" t="s">
        <v>94</v>
      </c>
      <c r="N17" s="50" t="s">
        <v>94</v>
      </c>
      <c r="O17" s="50" t="s">
        <v>94</v>
      </c>
      <c r="P17" s="50" t="s">
        <v>94</v>
      </c>
      <c r="Q17" s="50" t="s">
        <v>94</v>
      </c>
      <c r="R17" s="50" t="s">
        <v>94</v>
      </c>
      <c r="S17" s="50" t="s">
        <v>94</v>
      </c>
      <c r="T17" s="50" t="s">
        <v>94</v>
      </c>
      <c r="U17" s="50" t="s">
        <v>94</v>
      </c>
      <c r="V17" s="50" t="s">
        <v>94</v>
      </c>
      <c r="W17" s="50" t="s">
        <v>94</v>
      </c>
      <c r="X17" s="50" t="s">
        <v>94</v>
      </c>
      <c r="Y17" s="50" t="s">
        <v>94</v>
      </c>
      <c r="Z17" s="50" t="s">
        <v>94</v>
      </c>
      <c r="AA17" s="50" t="s">
        <v>94</v>
      </c>
      <c r="AB17" s="59"/>
    </row>
    <row r="18" spans="2:28" x14ac:dyDescent="0.3">
      <c r="B18" s="76"/>
      <c r="C18" s="60"/>
      <c r="D18" s="61"/>
      <c r="E18" s="78"/>
      <c r="F18" s="59"/>
      <c r="H18" s="64"/>
      <c r="I18" s="64"/>
      <c r="J18" s="55"/>
      <c r="K18" s="55"/>
      <c r="L18" s="55"/>
      <c r="M18" s="55"/>
      <c r="N18" s="55"/>
      <c r="O18" s="55"/>
      <c r="P18" s="55"/>
      <c r="Q18" s="55"/>
      <c r="R18" s="55"/>
      <c r="S18" s="55"/>
      <c r="T18" s="55"/>
      <c r="U18" s="55"/>
      <c r="V18" s="55"/>
      <c r="W18" s="55"/>
      <c r="X18" s="55"/>
      <c r="Y18" s="55"/>
      <c r="Z18" s="55"/>
      <c r="AA18" s="55"/>
      <c r="AB18" s="59"/>
    </row>
    <row r="19" spans="2:28" x14ac:dyDescent="0.3">
      <c r="B19" s="76" t="s">
        <v>95</v>
      </c>
      <c r="C19" s="49">
        <v>75</v>
      </c>
      <c r="D19" s="53">
        <v>200</v>
      </c>
      <c r="E19" s="77">
        <v>24</v>
      </c>
      <c r="F19" s="59"/>
      <c r="H19" s="52" t="s">
        <v>92</v>
      </c>
      <c r="I19" s="52" t="s">
        <v>96</v>
      </c>
      <c r="J19" s="50" t="s">
        <v>94</v>
      </c>
      <c r="K19" s="50" t="s">
        <v>94</v>
      </c>
      <c r="L19" s="50" t="s">
        <v>94</v>
      </c>
      <c r="M19" s="50" t="s">
        <v>94</v>
      </c>
      <c r="N19" s="50" t="s">
        <v>94</v>
      </c>
      <c r="O19" s="50" t="s">
        <v>94</v>
      </c>
      <c r="P19" s="50" t="s">
        <v>94</v>
      </c>
      <c r="Q19" s="50" t="s">
        <v>94</v>
      </c>
      <c r="R19" s="50" t="s">
        <v>94</v>
      </c>
      <c r="S19" s="50" t="s">
        <v>94</v>
      </c>
      <c r="T19" s="50" t="s">
        <v>94</v>
      </c>
      <c r="U19" s="50" t="s">
        <v>94</v>
      </c>
      <c r="V19" s="50" t="s">
        <v>94</v>
      </c>
      <c r="W19" s="50" t="s">
        <v>94</v>
      </c>
      <c r="X19" s="50" t="s">
        <v>94</v>
      </c>
      <c r="Y19" s="50" t="s">
        <v>94</v>
      </c>
      <c r="Z19" s="50" t="s">
        <v>94</v>
      </c>
      <c r="AA19" s="50" t="s">
        <v>94</v>
      </c>
      <c r="AB19" s="59"/>
    </row>
    <row r="20" spans="2:28" x14ac:dyDescent="0.3">
      <c r="B20" s="76"/>
      <c r="C20" s="55"/>
      <c r="D20" s="68"/>
      <c r="E20" s="75"/>
      <c r="F20" s="59"/>
      <c r="H20" s="55"/>
      <c r="I20" s="55"/>
      <c r="J20" s="62"/>
      <c r="K20" s="60"/>
      <c r="L20" s="60"/>
      <c r="M20" s="60"/>
      <c r="N20" s="60"/>
      <c r="O20" s="60"/>
      <c r="P20" s="60"/>
      <c r="Q20" s="60"/>
      <c r="R20" s="60"/>
      <c r="S20" s="60"/>
      <c r="T20" s="62"/>
      <c r="U20" s="62"/>
      <c r="V20" s="62"/>
      <c r="W20" s="60"/>
      <c r="X20" s="62"/>
      <c r="Y20" s="60"/>
      <c r="Z20" s="60"/>
      <c r="AA20" s="62"/>
      <c r="AB20" s="59"/>
    </row>
    <row r="21" spans="2:28" x14ac:dyDescent="0.3">
      <c r="B21" s="76" t="s">
        <v>97</v>
      </c>
      <c r="C21" s="49">
        <v>550</v>
      </c>
      <c r="D21" s="53">
        <v>350</v>
      </c>
      <c r="E21" s="77">
        <v>12</v>
      </c>
      <c r="F21" s="59"/>
      <c r="H21" s="52" t="s">
        <v>92</v>
      </c>
      <c r="I21" s="52" t="s">
        <v>96</v>
      </c>
      <c r="J21" s="50" t="s">
        <v>94</v>
      </c>
      <c r="K21" s="50" t="s">
        <v>94</v>
      </c>
      <c r="L21" s="50" t="s">
        <v>94</v>
      </c>
      <c r="M21" s="50" t="s">
        <v>94</v>
      </c>
      <c r="N21" s="50" t="s">
        <v>94</v>
      </c>
      <c r="O21" s="50" t="s">
        <v>94</v>
      </c>
      <c r="P21" s="50" t="s">
        <v>94</v>
      </c>
      <c r="Q21" s="50" t="s">
        <v>94</v>
      </c>
      <c r="R21" s="50" t="s">
        <v>94</v>
      </c>
      <c r="S21" s="50" t="s">
        <v>94</v>
      </c>
      <c r="T21" s="50" t="s">
        <v>94</v>
      </c>
      <c r="U21" s="50" t="s">
        <v>94</v>
      </c>
      <c r="V21" s="50" t="s">
        <v>94</v>
      </c>
      <c r="W21" s="50" t="s">
        <v>94</v>
      </c>
      <c r="X21" s="50" t="s">
        <v>94</v>
      </c>
      <c r="Y21" s="50" t="s">
        <v>94</v>
      </c>
      <c r="Z21" s="50" t="s">
        <v>94</v>
      </c>
      <c r="AA21" s="50" t="s">
        <v>94</v>
      </c>
      <c r="AB21" s="59"/>
    </row>
    <row r="22" spans="2:28" x14ac:dyDescent="0.3">
      <c r="B22" s="79"/>
      <c r="C22" s="60"/>
      <c r="D22" s="61"/>
      <c r="E22" s="78"/>
      <c r="F22" s="59"/>
      <c r="H22" s="62"/>
      <c r="I22" s="62"/>
      <c r="J22" s="62"/>
      <c r="K22" s="60"/>
      <c r="L22" s="60"/>
      <c r="M22" s="60"/>
      <c r="N22" s="60"/>
      <c r="O22" s="60"/>
      <c r="P22" s="60"/>
      <c r="Q22" s="60"/>
      <c r="R22" s="60"/>
      <c r="S22" s="60"/>
      <c r="T22" s="62"/>
      <c r="U22" s="62"/>
      <c r="V22" s="62"/>
      <c r="W22" s="60"/>
      <c r="X22" s="62"/>
      <c r="Y22" s="60"/>
      <c r="Z22" s="60"/>
      <c r="AA22" s="62"/>
      <c r="AB22" s="59"/>
    </row>
    <row r="23" spans="2:28" x14ac:dyDescent="0.3">
      <c r="B23" s="76" t="s">
        <v>98</v>
      </c>
      <c r="C23" s="49">
        <v>500</v>
      </c>
      <c r="D23" s="53">
        <v>200</v>
      </c>
      <c r="E23" s="77">
        <v>3</v>
      </c>
      <c r="F23" s="59"/>
      <c r="H23" s="52" t="s">
        <v>92</v>
      </c>
      <c r="I23" s="52" t="s">
        <v>99</v>
      </c>
      <c r="J23" s="50" t="s">
        <v>94</v>
      </c>
      <c r="K23" s="50" t="s">
        <v>94</v>
      </c>
      <c r="L23" s="50" t="s">
        <v>94</v>
      </c>
      <c r="M23" s="50" t="s">
        <v>94</v>
      </c>
      <c r="N23" s="50" t="s">
        <v>94</v>
      </c>
      <c r="O23" s="50" t="s">
        <v>94</v>
      </c>
      <c r="P23" s="50" t="s">
        <v>94</v>
      </c>
      <c r="Q23" s="50" t="s">
        <v>94</v>
      </c>
      <c r="R23" s="50" t="s">
        <v>94</v>
      </c>
      <c r="S23" s="50" t="s">
        <v>94</v>
      </c>
      <c r="T23" s="50" t="s">
        <v>94</v>
      </c>
      <c r="U23" s="50" t="s">
        <v>94</v>
      </c>
      <c r="V23" s="50" t="s">
        <v>94</v>
      </c>
      <c r="W23" s="50" t="s">
        <v>94</v>
      </c>
      <c r="X23" s="50" t="s">
        <v>94</v>
      </c>
      <c r="Y23" s="50" t="s">
        <v>94</v>
      </c>
      <c r="Z23" s="50" t="s">
        <v>94</v>
      </c>
      <c r="AA23" s="50" t="s">
        <v>94</v>
      </c>
      <c r="AB23" s="59"/>
    </row>
    <row r="24" spans="2:28" x14ac:dyDescent="0.3">
      <c r="B24" s="81"/>
      <c r="C24" s="60"/>
      <c r="D24" s="61"/>
      <c r="E24" s="78"/>
      <c r="H24" s="62"/>
      <c r="I24" s="62"/>
      <c r="J24" s="64"/>
      <c r="K24" s="67"/>
      <c r="L24" s="67"/>
      <c r="M24" s="67"/>
      <c r="N24" s="67"/>
      <c r="O24" s="67"/>
      <c r="P24" s="67"/>
      <c r="Q24" s="67"/>
      <c r="R24" s="67"/>
      <c r="S24" s="67"/>
      <c r="T24" s="64"/>
      <c r="U24" s="64"/>
      <c r="V24" s="64"/>
      <c r="W24" s="67"/>
      <c r="X24" s="64"/>
      <c r="Y24" s="67"/>
      <c r="Z24" s="67"/>
      <c r="AA24" s="64"/>
    </row>
    <row r="25" spans="2:28" x14ac:dyDescent="0.3">
      <c r="B25" s="82" t="s">
        <v>100</v>
      </c>
      <c r="C25" s="49">
        <v>500</v>
      </c>
      <c r="D25" s="53">
        <v>200</v>
      </c>
      <c r="E25" s="77">
        <v>50</v>
      </c>
      <c r="H25" s="52" t="s">
        <v>92</v>
      </c>
      <c r="I25" s="52" t="s">
        <v>99</v>
      </c>
      <c r="J25" s="50" t="s">
        <v>94</v>
      </c>
      <c r="K25" s="50" t="s">
        <v>94</v>
      </c>
      <c r="L25" s="50" t="s">
        <v>94</v>
      </c>
      <c r="M25" s="50" t="s">
        <v>94</v>
      </c>
      <c r="N25" s="50" t="s">
        <v>94</v>
      </c>
      <c r="O25" s="50" t="s">
        <v>94</v>
      </c>
      <c r="P25" s="50" t="s">
        <v>94</v>
      </c>
      <c r="Q25" s="50" t="s">
        <v>94</v>
      </c>
      <c r="R25" s="50" t="s">
        <v>94</v>
      </c>
      <c r="S25" s="50" t="s">
        <v>94</v>
      </c>
      <c r="T25" s="50" t="s">
        <v>94</v>
      </c>
      <c r="U25" s="50" t="s">
        <v>94</v>
      </c>
      <c r="V25" s="50" t="s">
        <v>94</v>
      </c>
      <c r="W25" s="50" t="s">
        <v>94</v>
      </c>
      <c r="X25" s="50" t="s">
        <v>94</v>
      </c>
      <c r="Y25" s="50" t="s">
        <v>94</v>
      </c>
      <c r="Z25" s="50" t="s">
        <v>94</v>
      </c>
      <c r="AA25" s="50" t="s">
        <v>94</v>
      </c>
    </row>
    <row r="39" spans="2:4" x14ac:dyDescent="0.3">
      <c r="B39" t="s">
        <v>101</v>
      </c>
    </row>
    <row r="41" spans="2:4" x14ac:dyDescent="0.3">
      <c r="B41" t="s">
        <v>102</v>
      </c>
      <c r="C41" t="s">
        <v>103</v>
      </c>
    </row>
    <row r="42" spans="2:4" x14ac:dyDescent="0.3">
      <c r="B42" t="s">
        <v>104</v>
      </c>
      <c r="C42" s="7" t="s">
        <v>105</v>
      </c>
    </row>
    <row r="43" spans="2:4" x14ac:dyDescent="0.3">
      <c r="C43" t="s">
        <v>106</v>
      </c>
      <c r="D43" s="69" t="s">
        <v>107</v>
      </c>
    </row>
    <row r="44" spans="2:4" x14ac:dyDescent="0.3">
      <c r="B44" t="s">
        <v>108</v>
      </c>
      <c r="C44" s="7" t="s">
        <v>109</v>
      </c>
    </row>
    <row r="45" spans="2:4" x14ac:dyDescent="0.3">
      <c r="C45" t="s">
        <v>106</v>
      </c>
      <c r="D45" t="s">
        <v>110</v>
      </c>
    </row>
    <row r="46" spans="2:4" x14ac:dyDescent="0.3">
      <c r="B46" t="s">
        <v>111</v>
      </c>
      <c r="C46" s="7" t="s">
        <v>112</v>
      </c>
    </row>
    <row r="47" spans="2:4" x14ac:dyDescent="0.3">
      <c r="C47" t="s">
        <v>106</v>
      </c>
      <c r="D47" t="s">
        <v>113</v>
      </c>
    </row>
    <row r="48" spans="2:4" x14ac:dyDescent="0.3">
      <c r="B48" t="s">
        <v>114</v>
      </c>
      <c r="C48" s="7" t="s">
        <v>115</v>
      </c>
    </row>
    <row r="49" spans="2:4" x14ac:dyDescent="0.3">
      <c r="C49" t="s">
        <v>106</v>
      </c>
      <c r="D49" t="s">
        <v>116</v>
      </c>
    </row>
    <row r="50" spans="2:4" x14ac:dyDescent="0.3">
      <c r="B50" t="s">
        <v>117</v>
      </c>
      <c r="C50" s="7" t="s">
        <v>118</v>
      </c>
    </row>
    <row r="51" spans="2:4" x14ac:dyDescent="0.3">
      <c r="C51" t="s">
        <v>106</v>
      </c>
      <c r="D51" t="s">
        <v>119</v>
      </c>
    </row>
    <row r="52" spans="2:4" x14ac:dyDescent="0.3">
      <c r="B52" t="s">
        <v>120</v>
      </c>
      <c r="C52" s="7" t="s">
        <v>121</v>
      </c>
    </row>
    <row r="53" spans="2:4" x14ac:dyDescent="0.3">
      <c r="C53" t="s">
        <v>106</v>
      </c>
      <c r="D53" t="s">
        <v>119</v>
      </c>
    </row>
    <row r="54" spans="2:4" x14ac:dyDescent="0.3">
      <c r="B54" t="s">
        <v>122</v>
      </c>
      <c r="C54" s="7" t="s">
        <v>123</v>
      </c>
    </row>
    <row r="55" spans="2:4" x14ac:dyDescent="0.3">
      <c r="C55" t="s">
        <v>106</v>
      </c>
      <c r="D55" t="s">
        <v>124</v>
      </c>
    </row>
    <row r="56" spans="2:4" x14ac:dyDescent="0.3">
      <c r="B56" t="s">
        <v>125</v>
      </c>
      <c r="C56" s="7" t="s">
        <v>126</v>
      </c>
    </row>
    <row r="57" spans="2:4" x14ac:dyDescent="0.3">
      <c r="C57" t="s">
        <v>106</v>
      </c>
      <c r="D57" t="s">
        <v>127</v>
      </c>
    </row>
    <row r="58" spans="2:4" x14ac:dyDescent="0.3">
      <c r="B58" t="s">
        <v>128</v>
      </c>
      <c r="C58" s="7" t="s">
        <v>129</v>
      </c>
    </row>
    <row r="59" spans="2:4" x14ac:dyDescent="0.3">
      <c r="C59" t="s">
        <v>106</v>
      </c>
      <c r="D59" t="s">
        <v>130</v>
      </c>
    </row>
    <row r="60" spans="2:4" x14ac:dyDescent="0.3">
      <c r="B60" t="s">
        <v>131</v>
      </c>
      <c r="C60" s="7" t="s">
        <v>132</v>
      </c>
    </row>
    <row r="61" spans="2:4" x14ac:dyDescent="0.3">
      <c r="C61" t="s">
        <v>106</v>
      </c>
      <c r="D61" t="s">
        <v>133</v>
      </c>
    </row>
    <row r="62" spans="2:4" x14ac:dyDescent="0.3">
      <c r="B62" t="s">
        <v>134</v>
      </c>
      <c r="C62" s="7" t="s">
        <v>135</v>
      </c>
    </row>
    <row r="63" spans="2:4" x14ac:dyDescent="0.3">
      <c r="C63" t="s">
        <v>106</v>
      </c>
      <c r="D63" t="s">
        <v>136</v>
      </c>
    </row>
    <row r="64" spans="2:4" x14ac:dyDescent="0.3">
      <c r="B64" t="s">
        <v>137</v>
      </c>
      <c r="C64" s="7" t="s">
        <v>138</v>
      </c>
    </row>
    <row r="65" spans="2:4" x14ac:dyDescent="0.3">
      <c r="C65" t="s">
        <v>106</v>
      </c>
      <c r="D65" t="s">
        <v>139</v>
      </c>
    </row>
    <row r="66" spans="2:4" x14ac:dyDescent="0.3">
      <c r="B66" t="s">
        <v>140</v>
      </c>
      <c r="C66" s="7" t="s">
        <v>141</v>
      </c>
    </row>
    <row r="67" spans="2:4" x14ac:dyDescent="0.3">
      <c r="C67" t="s">
        <v>106</v>
      </c>
      <c r="D67" t="s">
        <v>142</v>
      </c>
    </row>
    <row r="68" spans="2:4" x14ac:dyDescent="0.3">
      <c r="B68" t="s">
        <v>143</v>
      </c>
      <c r="C68" s="7" t="s">
        <v>144</v>
      </c>
    </row>
    <row r="69" spans="2:4" x14ac:dyDescent="0.3">
      <c r="C69" t="s">
        <v>106</v>
      </c>
      <c r="D69" t="s">
        <v>145</v>
      </c>
    </row>
    <row r="70" spans="2:4" x14ac:dyDescent="0.3">
      <c r="B70" t="s">
        <v>146</v>
      </c>
      <c r="C70" s="7" t="s">
        <v>147</v>
      </c>
    </row>
    <row r="71" spans="2:4" x14ac:dyDescent="0.3">
      <c r="C71" t="s">
        <v>106</v>
      </c>
      <c r="D71" t="s">
        <v>193</v>
      </c>
    </row>
    <row r="72" spans="2:4" x14ac:dyDescent="0.3">
      <c r="B72" t="s">
        <v>148</v>
      </c>
      <c r="C72" s="7" t="s">
        <v>149</v>
      </c>
    </row>
    <row r="73" spans="2:4" x14ac:dyDescent="0.3">
      <c r="C73" t="s">
        <v>106</v>
      </c>
      <c r="D73" t="s">
        <v>150</v>
      </c>
    </row>
    <row r="74" spans="2:4" x14ac:dyDescent="0.3">
      <c r="B74" t="s">
        <v>151</v>
      </c>
      <c r="C74" s="7" t="s">
        <v>152</v>
      </c>
    </row>
    <row r="75" spans="2:4" x14ac:dyDescent="0.3">
      <c r="C75" t="s">
        <v>106</v>
      </c>
      <c r="D75" t="s">
        <v>153</v>
      </c>
    </row>
    <row r="76" spans="2:4" x14ac:dyDescent="0.3">
      <c r="B76" t="s">
        <v>154</v>
      </c>
      <c r="C76" s="7" t="s">
        <v>155</v>
      </c>
    </row>
    <row r="77" spans="2:4" x14ac:dyDescent="0.3">
      <c r="C77" t="s">
        <v>106</v>
      </c>
      <c r="D77" t="s">
        <v>156</v>
      </c>
    </row>
    <row r="78" spans="2:4" x14ac:dyDescent="0.3">
      <c r="B78" t="s">
        <v>157</v>
      </c>
      <c r="C78" s="7" t="s">
        <v>158</v>
      </c>
    </row>
    <row r="79" spans="2:4" x14ac:dyDescent="0.3">
      <c r="C79" t="s">
        <v>106</v>
      </c>
      <c r="D79" t="s">
        <v>159</v>
      </c>
    </row>
    <row r="80" spans="2:4" x14ac:dyDescent="0.3">
      <c r="B80" t="s">
        <v>160</v>
      </c>
      <c r="C80" s="7" t="s">
        <v>161</v>
      </c>
    </row>
    <row r="81" spans="3:4" x14ac:dyDescent="0.3">
      <c r="C81" t="s">
        <v>106</v>
      </c>
      <c r="D81" t="s">
        <v>162</v>
      </c>
    </row>
  </sheetData>
  <mergeCells count="4">
    <mergeCell ref="A1:F1"/>
    <mergeCell ref="G1:AB1"/>
    <mergeCell ref="B3:D3"/>
    <mergeCell ref="H3:AA3"/>
  </mergeCells>
  <conditionalFormatting sqref="H24:I24">
    <cfRule type="containsText" dxfId="11" priority="7" stopIfTrue="1" operator="containsText" text="pass">
      <formula>NOT(ISERROR(SEARCH("pass",H24)))</formula>
    </cfRule>
    <cfRule type="containsText" dxfId="10" priority="8" stopIfTrue="1" operator="containsText" text="Fail">
      <formula>NOT(ISERROR(SEARCH("Fail",H24)))</formula>
    </cfRule>
  </conditionalFormatting>
  <conditionalFormatting sqref="H8:AA8">
    <cfRule type="containsText" dxfId="9" priority="19" stopIfTrue="1" operator="containsText" text="pass">
      <formula>NOT(ISERROR(SEARCH("pass",H8)))</formula>
    </cfRule>
    <cfRule type="containsText" dxfId="8" priority="20" stopIfTrue="1" operator="containsText" text="Fail">
      <formula>NOT(ISERROR(SEARCH("Fail",H8)))</formula>
    </cfRule>
  </conditionalFormatting>
  <conditionalFormatting sqref="H10:AA10">
    <cfRule type="containsText" dxfId="7" priority="17" stopIfTrue="1" operator="containsText" text="pass">
      <formula>NOT(ISERROR(SEARCH("pass",H10)))</formula>
    </cfRule>
    <cfRule type="containsText" dxfId="6" priority="18" stopIfTrue="1" operator="containsText" text="Fail">
      <formula>NOT(ISERROR(SEARCH("Fail",H10)))</formula>
    </cfRule>
  </conditionalFormatting>
  <conditionalFormatting sqref="H20:AA20 H22:AA22">
    <cfRule type="containsText" dxfId="5" priority="9" stopIfTrue="1" operator="containsText" text="pass">
      <formula>NOT(ISERROR(SEARCH("pass",H20)))</formula>
    </cfRule>
    <cfRule type="containsText" dxfId="4" priority="10" stopIfTrue="1" operator="containsText" text="Fail">
      <formula>NOT(ISERROR(SEARCH("Fail",H20)))</formula>
    </cfRule>
  </conditionalFormatting>
  <conditionalFormatting sqref="J14:AA14">
    <cfRule type="containsText" dxfId="3" priority="11" stopIfTrue="1" operator="containsText" text="pass">
      <formula>NOT(ISERROR(SEARCH("pass",J14)))</formula>
    </cfRule>
    <cfRule type="containsText" dxfId="2" priority="12" stopIfTrue="1" operator="containsText" text="Fail">
      <formula>NOT(ISERROR(SEARCH("Fail",J14)))</formula>
    </cfRule>
  </conditionalFormatting>
  <conditionalFormatting sqref="J16:AA16">
    <cfRule type="containsText" dxfId="1" priority="1" stopIfTrue="1" operator="containsText" text="pass">
      <formula>NOT(ISERROR(SEARCH("pass",J16)))</formula>
    </cfRule>
    <cfRule type="containsText" dxfId="0" priority="2" stopIfTrue="1" operator="containsText" text="Fail">
      <formula>NOT(ISERROR(SEARCH("Fail",J16)))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vt:lpstr>
      <vt:lpstr>Lookup</vt:lpstr>
      <vt:lpstr>Validation Plan</vt:lpstr>
      <vt:lpstr>Validation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Keefe, Erin</cp:lastModifiedBy>
  <cp:revision/>
  <dcterms:created xsi:type="dcterms:W3CDTF">2021-03-16T18:40:47Z</dcterms:created>
  <dcterms:modified xsi:type="dcterms:W3CDTF">2023-11-03T17:45:24Z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8041ff-f5de-4583-8841-e2a1851ee5d2_Enabled">
    <vt:lpwstr>true</vt:lpwstr>
  </property>
  <property fmtid="{D5CDD505-2E9C-101B-9397-08002B2CF9AE}" pid="3" name="MSIP_Label_f48041ff-f5de-4583-8841-e2a1851ee5d2_SetDate">
    <vt:lpwstr>2023-08-02T20:19:01Z</vt:lpwstr>
  </property>
  <property fmtid="{D5CDD505-2E9C-101B-9397-08002B2CF9AE}" pid="4" name="MSIP_Label_f48041ff-f5de-4583-8841-e2a1851ee5d2_Method">
    <vt:lpwstr>Privileged</vt:lpwstr>
  </property>
  <property fmtid="{D5CDD505-2E9C-101B-9397-08002B2CF9AE}" pid="5" name="MSIP_Label_f48041ff-f5de-4583-8841-e2a1851ee5d2_Name">
    <vt:lpwstr>Confidential</vt:lpwstr>
  </property>
  <property fmtid="{D5CDD505-2E9C-101B-9397-08002B2CF9AE}" pid="6" name="MSIP_Label_f48041ff-f5de-4583-8841-e2a1851ee5d2_SiteId">
    <vt:lpwstr>771c9c47-7f24-44dc-958e-34f8713a8394</vt:lpwstr>
  </property>
  <property fmtid="{D5CDD505-2E9C-101B-9397-08002B2CF9AE}" pid="7" name="MSIP_Label_f48041ff-f5de-4583-8841-e2a1851ee5d2_ActionId">
    <vt:lpwstr>8b8d35ab-38bc-4fe9-8012-8ae772e7a9ac</vt:lpwstr>
  </property>
  <property fmtid="{D5CDD505-2E9C-101B-9397-08002B2CF9AE}" pid="8" name="MSIP_Label_f48041ff-f5de-4583-8841-e2a1851ee5d2_ContentBits">
    <vt:lpwstr>2</vt:lpwstr>
  </property>
</Properties>
</file>